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0_Estadisticas\2022\SOPORTE\"/>
    </mc:Choice>
  </mc:AlternateContent>
  <bookViews>
    <workbookView xWindow="-105" yWindow="-105" windowWidth="19425" windowHeight="10425" tabRatio="649"/>
  </bookViews>
  <sheets>
    <sheet name="CJ" sheetId="14" r:id="rId1"/>
    <sheet name="AGUA_DRENAJE_INGENIERÍA" sheetId="23" r:id="rId2"/>
    <sheet name="PTAR" sheetId="19" r:id="rId3"/>
    <sheet name="COMERCIAL 2022" sheetId="20" r:id="rId4"/>
    <sheet name="RH" sheetId="21" r:id="rId5"/>
    <sheet name="FINANZAS" sheetId="22" r:id="rId6"/>
  </sheets>
  <externalReferences>
    <externalReference r:id="rId7"/>
    <externalReference r:id="rId8"/>
    <externalReference r:id="rId9"/>
  </externalReferences>
  <definedNames>
    <definedName name="_xlnm._FilterDatabase" localSheetId="1" hidden="1">AGUA_DRENAJE_INGENIERÍA!$A$4:$L$4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23" l="1"/>
  <c r="K13" i="23"/>
  <c r="J13" i="23"/>
  <c r="I13" i="23"/>
  <c r="H13" i="23"/>
  <c r="G13" i="23"/>
  <c r="F13" i="23"/>
  <c r="D13" i="23"/>
  <c r="K30" i="20" l="1"/>
  <c r="J30" i="20" l="1"/>
  <c r="I369" i="20" l="1"/>
  <c r="G182" i="22" l="1"/>
  <c r="D305" i="20" l="1"/>
  <c r="I185" i="20"/>
  <c r="E13" i="23" l="1"/>
  <c r="K182" i="22" l="1"/>
  <c r="K209" i="22" s="1"/>
  <c r="K81" i="22"/>
  <c r="K108" i="22" s="1"/>
  <c r="L208" i="23" l="1"/>
  <c r="L126" i="23"/>
  <c r="L144" i="23" s="1"/>
  <c r="L74" i="23"/>
  <c r="L41" i="23"/>
  <c r="L396" i="20" l="1"/>
  <c r="L369" i="20"/>
  <c r="L305" i="20"/>
  <c r="L334" i="20" s="1"/>
  <c r="L225" i="20"/>
  <c r="L221" i="20"/>
  <c r="L217" i="20"/>
  <c r="L213" i="20"/>
  <c r="L209" i="20"/>
  <c r="L205" i="20"/>
  <c r="L201" i="20"/>
  <c r="L197" i="20"/>
  <c r="L193" i="20"/>
  <c r="L189" i="20"/>
  <c r="L185" i="20"/>
  <c r="L181" i="20"/>
  <c r="L177" i="20"/>
  <c r="L173" i="20"/>
  <c r="L169" i="20"/>
  <c r="L164" i="20"/>
  <c r="L137" i="20"/>
  <c r="L102" i="20"/>
  <c r="L30" i="20"/>
  <c r="L229" i="20" l="1"/>
  <c r="L245" i="20"/>
  <c r="L233" i="20"/>
  <c r="L257" i="20"/>
  <c r="L241" i="20"/>
  <c r="L237" i="20"/>
  <c r="L261" i="20"/>
  <c r="L253" i="20"/>
  <c r="L249" i="20" l="1"/>
  <c r="K396" i="20"/>
  <c r="K369" i="20"/>
  <c r="K305" i="20"/>
  <c r="K334" i="20" s="1"/>
  <c r="K225" i="20"/>
  <c r="K221" i="20"/>
  <c r="K217" i="20"/>
  <c r="K213" i="20"/>
  <c r="K209" i="20"/>
  <c r="K205" i="20"/>
  <c r="K201" i="20"/>
  <c r="K197" i="20"/>
  <c r="K193" i="20"/>
  <c r="K189" i="20"/>
  <c r="K185" i="20"/>
  <c r="K181" i="20"/>
  <c r="K177" i="20"/>
  <c r="K173" i="20"/>
  <c r="K169" i="20"/>
  <c r="K164" i="20"/>
  <c r="K137" i="20"/>
  <c r="K102" i="20"/>
  <c r="K261" i="20" l="1"/>
  <c r="K237" i="20"/>
  <c r="K241" i="20"/>
  <c r="K253" i="20"/>
  <c r="K233" i="20"/>
  <c r="K245" i="20"/>
  <c r="K257" i="20"/>
  <c r="K229" i="20"/>
  <c r="K249" i="20" l="1"/>
  <c r="K208" i="23" l="1"/>
  <c r="K144" i="23"/>
  <c r="K126" i="23"/>
  <c r="J182" i="22" l="1"/>
  <c r="J209" i="22" s="1"/>
  <c r="J81" i="22"/>
  <c r="J108" i="22" s="1"/>
  <c r="E209" i="22" l="1"/>
  <c r="I182" i="22"/>
  <c r="H182" i="22"/>
  <c r="G209" i="22"/>
  <c r="F182" i="22"/>
  <c r="G127" i="22"/>
  <c r="I81" i="22"/>
  <c r="H81" i="22"/>
  <c r="H108" i="22" s="1"/>
  <c r="G81" i="22"/>
  <c r="G108" i="22" s="1"/>
  <c r="F81" i="22"/>
  <c r="F108" i="22" s="1"/>
  <c r="E81" i="22"/>
  <c r="E108" i="22" s="1"/>
  <c r="F209" i="22" l="1"/>
  <c r="I209" i="22"/>
  <c r="H209" i="22"/>
  <c r="J305" i="20"/>
  <c r="J334" i="20" s="1"/>
  <c r="J225" i="20"/>
  <c r="J221" i="20"/>
  <c r="J217" i="20"/>
  <c r="J213" i="20"/>
  <c r="J209" i="20"/>
  <c r="J205" i="20"/>
  <c r="J201" i="20"/>
  <c r="J197" i="20"/>
  <c r="K198" i="20" s="1"/>
  <c r="J193" i="20"/>
  <c r="J189" i="20"/>
  <c r="J185" i="20"/>
  <c r="J181" i="20"/>
  <c r="J177" i="20"/>
  <c r="J173" i="20"/>
  <c r="J169" i="20"/>
  <c r="J164" i="20"/>
  <c r="J137" i="20"/>
  <c r="J102" i="20"/>
  <c r="J237" i="20" l="1"/>
  <c r="J261" i="20"/>
  <c r="J233" i="20"/>
  <c r="J229" i="20"/>
  <c r="J241" i="20"/>
  <c r="J245" i="20"/>
  <c r="J253" i="20"/>
  <c r="J257" i="20"/>
  <c r="J249" i="20" l="1"/>
  <c r="J208" i="23"/>
  <c r="J144" i="23"/>
  <c r="J126" i="23"/>
  <c r="J74" i="23"/>
  <c r="J41" i="23"/>
  <c r="H6" i="21" l="1"/>
  <c r="I208" i="23" l="1"/>
  <c r="I144" i="23"/>
  <c r="I126" i="23"/>
  <c r="I74" i="23"/>
  <c r="I41" i="23"/>
  <c r="I396" i="20" l="1"/>
  <c r="I305" i="20"/>
  <c r="I334" i="20" s="1"/>
  <c r="I225" i="20"/>
  <c r="I221" i="20"/>
  <c r="I217" i="20"/>
  <c r="I213" i="20"/>
  <c r="I209" i="20"/>
  <c r="I205" i="20"/>
  <c r="I201" i="20"/>
  <c r="I197" i="20"/>
  <c r="I193" i="20"/>
  <c r="I189" i="20"/>
  <c r="I181" i="20"/>
  <c r="I177" i="20"/>
  <c r="I173" i="20"/>
  <c r="I169" i="20"/>
  <c r="I164" i="20"/>
  <c r="I137" i="20"/>
  <c r="I102" i="20"/>
  <c r="I23" i="20"/>
  <c r="I16" i="20"/>
  <c r="I30" i="20" l="1"/>
  <c r="I229" i="20"/>
  <c r="I257" i="20"/>
  <c r="I241" i="20"/>
  <c r="I261" i="20"/>
  <c r="I233" i="20"/>
  <c r="I237" i="20"/>
  <c r="I245" i="20"/>
  <c r="I253" i="20"/>
  <c r="I249" i="20" l="1"/>
  <c r="G30" i="20" l="1"/>
  <c r="H30" i="20"/>
  <c r="F6" i="21"/>
  <c r="H396" i="20" l="1"/>
  <c r="H369" i="20"/>
  <c r="H305" i="20"/>
  <c r="H225" i="20"/>
  <c r="H221" i="20"/>
  <c r="H217" i="20"/>
  <c r="H213" i="20"/>
  <c r="H209" i="20"/>
  <c r="H205" i="20"/>
  <c r="H201" i="20"/>
  <c r="H197" i="20"/>
  <c r="I198" i="20" s="1"/>
  <c r="H193" i="20"/>
  <c r="H189" i="20"/>
  <c r="H185" i="20"/>
  <c r="H181" i="20"/>
  <c r="H177" i="20"/>
  <c r="H173" i="20"/>
  <c r="H169" i="20"/>
  <c r="H164" i="20"/>
  <c r="H137" i="20"/>
  <c r="H102" i="20"/>
  <c r="H334" i="20" l="1"/>
  <c r="H237" i="20"/>
  <c r="H261" i="20"/>
  <c r="H257" i="20"/>
  <c r="H245" i="20"/>
  <c r="H253" i="20"/>
  <c r="H233" i="20"/>
  <c r="H241" i="20"/>
  <c r="H229" i="20"/>
  <c r="H249" i="20" l="1"/>
  <c r="H208" i="23"/>
  <c r="H144" i="23"/>
  <c r="H126" i="23"/>
  <c r="H74" i="23"/>
  <c r="G208" i="23" l="1"/>
  <c r="F208" i="23"/>
  <c r="E208" i="23"/>
  <c r="D208" i="23"/>
  <c r="G144" i="23"/>
  <c r="F144" i="23"/>
  <c r="E144" i="23"/>
  <c r="D144" i="23"/>
  <c r="E131" i="23"/>
  <c r="G126" i="23"/>
  <c r="F126" i="23"/>
  <c r="E126" i="23"/>
  <c r="E111" i="23"/>
  <c r="K74" i="23"/>
  <c r="G74" i="23"/>
  <c r="F74" i="23"/>
  <c r="E74" i="23"/>
  <c r="D74" i="23"/>
  <c r="K41" i="23"/>
  <c r="H41" i="23"/>
  <c r="G41" i="23"/>
  <c r="F41" i="23"/>
  <c r="E41" i="23"/>
  <c r="D41" i="23"/>
  <c r="G396" i="20" l="1"/>
  <c r="G369" i="20"/>
  <c r="G305" i="20"/>
  <c r="G334" i="20" s="1"/>
  <c r="G225" i="20"/>
  <c r="G221" i="20"/>
  <c r="G217" i="20"/>
  <c r="G213" i="20"/>
  <c r="G209" i="20"/>
  <c r="G205" i="20"/>
  <c r="G201" i="20"/>
  <c r="G197" i="20"/>
  <c r="G193" i="20"/>
  <c r="G189" i="20"/>
  <c r="G185" i="20"/>
  <c r="G181" i="20"/>
  <c r="G177" i="20"/>
  <c r="G173" i="20"/>
  <c r="G169" i="20"/>
  <c r="G164" i="20"/>
  <c r="G137" i="20"/>
  <c r="G102" i="20"/>
  <c r="G229" i="20" l="1"/>
  <c r="G233" i="20"/>
  <c r="G237" i="20"/>
  <c r="G245" i="20"/>
  <c r="G261" i="20"/>
  <c r="G257" i="20"/>
  <c r="G241" i="20"/>
  <c r="G253" i="20"/>
  <c r="G249" i="20" l="1"/>
  <c r="G11" i="19"/>
  <c r="D81" i="22" l="1"/>
  <c r="C81" i="22"/>
  <c r="C108" i="22" s="1"/>
  <c r="D108" i="22" l="1"/>
  <c r="E30" i="21" l="1"/>
  <c r="D30" i="21"/>
  <c r="C30" i="21"/>
  <c r="F30" i="20" l="1"/>
  <c r="F396" i="20" l="1"/>
  <c r="E396" i="20"/>
  <c r="D396" i="20"/>
  <c r="F305" i="20"/>
  <c r="E305" i="20"/>
  <c r="E334" i="20" s="1"/>
  <c r="D334" i="20"/>
  <c r="F225" i="20"/>
  <c r="E225" i="20"/>
  <c r="D225" i="20"/>
  <c r="F221" i="20"/>
  <c r="E221" i="20"/>
  <c r="D221" i="20"/>
  <c r="F217" i="20"/>
  <c r="E217" i="20"/>
  <c r="D217" i="20"/>
  <c r="F213" i="20"/>
  <c r="E213" i="20"/>
  <c r="D213" i="20"/>
  <c r="F209" i="20"/>
  <c r="E209" i="20"/>
  <c r="D209" i="20"/>
  <c r="F205" i="20"/>
  <c r="E205" i="20"/>
  <c r="D205" i="20"/>
  <c r="F201" i="20"/>
  <c r="E201" i="20"/>
  <c r="D201" i="20"/>
  <c r="F197" i="20"/>
  <c r="G198" i="20" s="1"/>
  <c r="E197" i="20"/>
  <c r="D197" i="20"/>
  <c r="F193" i="20"/>
  <c r="E193" i="20"/>
  <c r="D193" i="20"/>
  <c r="F189" i="20"/>
  <c r="E189" i="20"/>
  <c r="D189" i="20"/>
  <c r="F185" i="20"/>
  <c r="E185" i="20"/>
  <c r="D185" i="20"/>
  <c r="F181" i="20"/>
  <c r="E181" i="20"/>
  <c r="D181" i="20"/>
  <c r="F177" i="20"/>
  <c r="E177" i="20"/>
  <c r="D177" i="20"/>
  <c r="F173" i="20"/>
  <c r="E173" i="20"/>
  <c r="D173" i="20"/>
  <c r="F169" i="20"/>
  <c r="E169" i="20"/>
  <c r="D169" i="20"/>
  <c r="F164" i="20"/>
  <c r="E164" i="20"/>
  <c r="D164" i="20"/>
  <c r="F137" i="20"/>
  <c r="E137" i="20"/>
  <c r="D137" i="20"/>
  <c r="F102" i="20"/>
  <c r="E102" i="20"/>
  <c r="D102" i="20"/>
  <c r="E198" i="20" l="1"/>
  <c r="D257" i="20"/>
  <c r="D241" i="20"/>
  <c r="D229" i="20"/>
  <c r="F241" i="20"/>
  <c r="F334" i="20"/>
  <c r="E253" i="20"/>
  <c r="E261" i="20"/>
  <c r="E237" i="20"/>
  <c r="E245" i="20"/>
  <c r="D237" i="20"/>
  <c r="D245" i="20"/>
  <c r="E257" i="20"/>
  <c r="F253" i="20"/>
  <c r="F245" i="20"/>
  <c r="E241" i="20"/>
  <c r="F237" i="20"/>
  <c r="D233" i="20"/>
  <c r="F229" i="20"/>
  <c r="F257" i="20"/>
  <c r="F261" i="20"/>
  <c r="E233" i="20"/>
  <c r="D261" i="20"/>
  <c r="D253" i="20"/>
  <c r="F233" i="20"/>
  <c r="E229" i="20"/>
  <c r="E249" i="20" l="1"/>
  <c r="D249" i="20"/>
  <c r="F249" i="20"/>
  <c r="F4" i="19" l="1"/>
  <c r="E4" i="19"/>
  <c r="D4" i="19"/>
</calcChain>
</file>

<file path=xl/comments1.xml><?xml version="1.0" encoding="utf-8"?>
<comments xmlns="http://schemas.openxmlformats.org/spreadsheetml/2006/main">
  <authors>
    <author>Yaneth Viridiana Estrada Martinez</author>
  </authors>
  <commentList>
    <comment ref="I87" authorId="0" shapeId="0">
      <text>
        <r>
          <rPr>
            <b/>
            <sz val="9"/>
            <color indexed="81"/>
            <rFont val="Tahoma"/>
            <family val="2"/>
          </rPr>
          <t>Yaneth Viridiana Estrada Martinez:DEBEN SER 463</t>
        </r>
      </text>
    </comment>
  </commentList>
</comments>
</file>

<file path=xl/sharedStrings.xml><?xml version="1.0" encoding="utf-8"?>
<sst xmlns="http://schemas.openxmlformats.org/spreadsheetml/2006/main" count="907" uniqueCount="525">
  <si>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</si>
  <si>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</si>
  <si>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</si>
  <si>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</si>
  <si>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</si>
  <si>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</si>
  <si>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</si>
  <si>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</si>
  <si>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</si>
  <si>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</si>
  <si>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</si>
  <si>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</si>
  <si>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</si>
  <si>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</si>
  <si>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</si>
  <si>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</si>
  <si>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</si>
  <si>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</si>
  <si>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</si>
  <si>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</si>
  <si>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</si>
  <si>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</si>
  <si>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</si>
  <si>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</si>
  <si>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</si>
  <si>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</si>
  <si>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</si>
  <si>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</si>
  <si>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</si>
  <si>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</si>
  <si>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</si>
  <si>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</si>
  <si>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</si>
  <si>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</si>
  <si>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</si>
  <si>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</si>
  <si>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</si>
  <si>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</si>
  <si>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</si>
  <si>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</si>
  <si>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</si>
  <si>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</si>
  <si>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</si>
  <si>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</si>
  <si>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</si>
  <si>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</si>
  <si>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</si>
  <si>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</si>
  <si>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</si>
  <si>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</si>
  <si>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</si>
  <si>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</si>
  <si>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</si>
  <si>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</si>
  <si>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</si>
  <si>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</si>
  <si>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</si>
  <si>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</si>
  <si>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</si>
  <si>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</si>
  <si>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</si>
  <si>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</si>
  <si>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</si>
  <si>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</si>
  <si>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</si>
  <si>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</si>
  <si>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</si>
  <si>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</si>
  <si>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</si>
  <si>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</si>
  <si>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</si>
  <si>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</si>
  <si>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</si>
  <si>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</si>
  <si>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</si>
  <si>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</si>
  <si>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</si>
  <si>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</si>
  <si>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</si>
  <si>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</si>
  <si>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</si>
  <si>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</si>
  <si>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</si>
  <si>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</si>
  <si>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</si>
  <si>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</si>
  <si>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</si>
  <si>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</si>
  <si>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</si>
  <si>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</si>
  <si>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</si>
  <si>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</si>
  <si>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</si>
  <si>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</si>
  <si>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</si>
  <si>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</si>
  <si>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</si>
  <si>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</si>
  <si>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</si>
  <si>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</si>
  <si>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</si>
  <si>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</si>
  <si>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</si>
  <si>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</si>
  <si>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</si>
  <si>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</si>
  <si>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UR-Responsable</t>
  </si>
  <si>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</si>
  <si>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</si>
  <si>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</si>
  <si>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</si>
  <si>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</si>
  <si>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</si>
  <si>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</si>
  <si>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</si>
  <si>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</si>
  <si>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</si>
  <si>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</si>
  <si>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</si>
  <si>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</si>
  <si>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</si>
  <si>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</si>
  <si>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</si>
  <si>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</si>
  <si>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</si>
  <si>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</si>
  <si>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</si>
  <si>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</si>
  <si>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</si>
  <si>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</si>
  <si>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</si>
  <si>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</si>
  <si>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</si>
  <si>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</si>
  <si>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</si>
  <si>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</si>
  <si>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</si>
  <si>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</si>
  <si>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</si>
  <si>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</si>
  <si>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</si>
  <si>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</si>
  <si>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</si>
  <si>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</si>
  <si>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</si>
  <si>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</si>
  <si>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</si>
  <si>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</si>
  <si>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</si>
  <si>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</si>
  <si>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</si>
  <si>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</si>
  <si>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</si>
  <si>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</si>
  <si>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</si>
  <si>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</si>
  <si>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</si>
  <si>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</si>
  <si>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</si>
  <si>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</si>
  <si>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</si>
  <si>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</si>
  <si>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</si>
  <si>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</si>
  <si>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</si>
  <si>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</si>
  <si>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</si>
  <si>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</si>
  <si>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</si>
  <si>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</si>
  <si>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</si>
  <si>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</si>
  <si>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</si>
  <si>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</si>
  <si>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</si>
  <si>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</si>
  <si>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</si>
  <si>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</si>
  <si>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</si>
  <si>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</si>
  <si>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</si>
  <si>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</si>
  <si>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</si>
  <si>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</si>
  <si>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</si>
  <si>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</si>
  <si>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</si>
  <si>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</si>
  <si>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</si>
  <si>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</si>
  <si>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</si>
  <si>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</si>
  <si>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</si>
  <si>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</si>
  <si>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</si>
  <si>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</si>
  <si>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</si>
  <si>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</si>
  <si>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</si>
  <si>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</si>
  <si>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</si>
  <si>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</si>
  <si>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</si>
  <si>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</si>
  <si>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</si>
  <si>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</si>
  <si>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</si>
  <si>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</si>
  <si>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</si>
  <si>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</si>
  <si>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</si>
  <si>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</si>
  <si>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</si>
  <si>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</si>
  <si>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</si>
  <si>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</si>
  <si>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</si>
  <si>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</si>
  <si>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</si>
  <si>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</si>
  <si>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</si>
  <si>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</si>
  <si>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</si>
  <si>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</si>
  <si>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</si>
  <si>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</si>
  <si>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</si>
  <si>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</si>
  <si>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</si>
  <si>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</si>
  <si>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</si>
  <si>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</si>
  <si>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</si>
  <si>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</si>
  <si>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</si>
  <si>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</si>
  <si>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</si>
  <si>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</si>
  <si>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</si>
  <si>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</si>
  <si>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</si>
  <si>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</si>
  <si>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</si>
  <si>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</si>
  <si>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</si>
  <si>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</si>
  <si>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</si>
  <si>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</si>
  <si>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</si>
  <si>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</si>
  <si>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</si>
  <si>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</si>
  <si>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</si>
  <si>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</si>
  <si>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</si>
  <si>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</si>
  <si>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</si>
  <si>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</si>
  <si>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</si>
  <si>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</si>
  <si>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</si>
  <si>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</si>
  <si>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</si>
  <si>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</si>
  <si>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</si>
  <si>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</si>
  <si>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</si>
  <si>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</si>
  <si>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</si>
  <si>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</si>
  <si>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</si>
  <si>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</si>
  <si>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</si>
  <si>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</si>
  <si>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</si>
  <si>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</si>
  <si>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</si>
  <si>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</si>
  <si>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</si>
  <si>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</si>
  <si>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</si>
  <si>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</si>
  <si>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</si>
  <si>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</si>
  <si>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</si>
  <si>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</si>
  <si>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</si>
  <si>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</si>
  <si>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</si>
  <si>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</si>
  <si>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</si>
  <si>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</si>
  <si>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</si>
  <si>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</si>
  <si>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</si>
  <si>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</si>
  <si>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</si>
  <si>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</si>
  <si>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</si>
  <si>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</si>
  <si>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</si>
  <si>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</si>
  <si>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</si>
  <si>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</si>
  <si>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</si>
  <si>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</si>
  <si>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</si>
  <si>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</si>
  <si>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</si>
  <si>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</si>
  <si>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</si>
  <si>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</si>
  <si>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</si>
  <si>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</si>
  <si>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</si>
  <si>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</si>
  <si>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</si>
  <si>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</si>
  <si>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</si>
  <si>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</si>
  <si>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</si>
  <si>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</si>
  <si>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</si>
  <si>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</si>
  <si>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</si>
  <si>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</si>
  <si>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</si>
  <si>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</si>
  <si>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</si>
  <si>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</si>
  <si>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</si>
  <si>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</si>
  <si>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</si>
  <si>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</si>
  <si>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</si>
  <si>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</si>
  <si>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</si>
  <si>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</si>
  <si>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</si>
  <si>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</si>
  <si>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</si>
  <si>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</si>
  <si>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</si>
  <si>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</si>
  <si>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</si>
  <si>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</si>
  <si>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</si>
  <si>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</si>
  <si>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</si>
  <si>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</si>
  <si>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</si>
  <si>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</si>
  <si>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</si>
  <si>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</si>
  <si>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</si>
  <si>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</si>
  <si>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</si>
  <si>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</si>
  <si>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</si>
  <si>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</si>
  <si>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</si>
  <si>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</si>
  <si>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</si>
  <si>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</si>
  <si>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</si>
  <si>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</si>
  <si>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</si>
  <si>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</si>
  <si>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</si>
  <si>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</si>
  <si>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</si>
  <si>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</si>
  <si>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</si>
  <si>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</si>
  <si>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</si>
  <si>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</si>
  <si>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</si>
  <si>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</si>
  <si>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</si>
  <si>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</si>
  <si>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</si>
  <si>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</si>
  <si>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</si>
  <si>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</si>
  <si>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</si>
  <si>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</si>
  <si>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</si>
  <si>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</si>
  <si>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</si>
  <si>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</si>
  <si>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</si>
  <si>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</si>
  <si>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</si>
  <si>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</si>
  <si>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</si>
  <si>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</si>
  <si>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</si>
  <si>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</si>
  <si>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</si>
  <si>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</si>
  <si>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</si>
  <si>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</si>
  <si>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</si>
  <si>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</si>
  <si>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</si>
  <si>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</si>
  <si>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</si>
  <si>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</si>
  <si>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</si>
  <si>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</si>
  <si>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</si>
  <si>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</si>
  <si>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</si>
  <si>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</si>
  <si>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</si>
  <si>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</si>
  <si>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</si>
  <si>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</si>
  <si>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</si>
  <si>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</si>
  <si>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</si>
  <si>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</si>
  <si>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</si>
  <si>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</si>
  <si>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</si>
  <si>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</si>
  <si>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</si>
  <si>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</si>
  <si>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</si>
  <si>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</si>
  <si>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</si>
  <si>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</si>
  <si>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</si>
  <si>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</si>
  <si>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</si>
  <si>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</si>
  <si>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</si>
  <si>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</si>
  <si>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</si>
  <si>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</si>
  <si>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</si>
  <si>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</si>
  <si>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</si>
  <si>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</si>
  <si>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</si>
  <si>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</si>
  <si>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</si>
  <si>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</si>
  <si>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</si>
  <si>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</si>
  <si>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</si>
  <si>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</si>
  <si>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</si>
  <si>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</si>
  <si>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</si>
  <si>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</si>
  <si>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</si>
  <si>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</si>
  <si>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</si>
  <si>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</si>
  <si>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</si>
  <si>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</si>
  <si>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</si>
  <si>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</si>
  <si>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</si>
  <si>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</si>
  <si>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</si>
  <si>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</si>
  <si>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</si>
  <si>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</si>
  <si>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</si>
  <si>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</si>
  <si>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</si>
  <si>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</si>
  <si>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</si>
  <si>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</si>
  <si>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</si>
  <si>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</si>
  <si>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</si>
  <si>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</si>
  <si>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</si>
  <si>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</si>
  <si>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</si>
  <si>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</si>
  <si>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</si>
  <si>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</si>
  <si>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</si>
  <si>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</si>
  <si>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</si>
  <si>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</si>
  <si>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</si>
  <si>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</si>
  <si>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</si>
  <si>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</si>
  <si>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</si>
  <si>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</si>
  <si>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</si>
  <si>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</si>
  <si>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</si>
  <si>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</si>
  <si>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</si>
  <si>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</si>
  <si>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</si>
  <si>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</si>
  <si>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</si>
  <si>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</si>
  <si>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</si>
  <si>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</si>
  <si>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</si>
  <si>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</si>
  <si>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</si>
  <si>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</si>
  <si>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Operación y Mtto - Subgerencia de Calidad de Agua y PTAR</t>
  </si>
  <si>
    <t>Gerencia de  Comercialización</t>
  </si>
  <si>
    <t>Operación y Mtto - Subgerencia de Servicios de Agua</t>
  </si>
  <si>
    <t>¿Cómo lo obtenemos? Sistema Contable, Balanza de Comprobación, Estado de Situación Financiera, Estado de Actividades, Estado Analítico del Egreso. Total de gastos sin considerar la depreciación</t>
  </si>
  <si>
    <t>ARQ. LUIS FERNANDO MICHEL BARBOSA</t>
  </si>
  <si>
    <t>Ingeniería y Proyectos</t>
  </si>
  <si>
    <r>
      <t>El dato capturado en la pregunta 1 del volumen asignado por CONAGUA es de: </t>
    </r>
    <r>
      <rPr>
        <b/>
        <sz val="11"/>
        <color rgb="FFD35400"/>
        <rFont val="Calibri Light"/>
        <family val="2"/>
        <scheme val="major"/>
      </rPr>
      <t>m3.</t>
    </r>
  </si>
  <si>
    <t>hipoclorito de sodio y gas cloro</t>
  </si>
  <si>
    <t>Operación y Mtto - Subgerencia de Drenaje y Alcantarillado</t>
  </si>
  <si>
    <t>SIOO2022</t>
  </si>
  <si>
    <t>YANETH VIRIDIANA ESTRADA MARTÍNEZ</t>
  </si>
  <si>
    <t>Teléfono: 462 6069100 Ext. 157</t>
  </si>
  <si>
    <t>yestrada@japami.gob.mx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</si>
</sst>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_(* #,##0.00_);_(* \(#,##0.00\);_(* &quot;-&quot;??_);_(@_)"/>
    <numFmt numFmtId="167" formatCode="0.0"/>
    <numFmt numFmtId="168" formatCode="_-&quot;$&quot;* #,##0_-;\-&quot;$&quot;* #,##0_-;_-&quot;$&quot;* &quot;-&quot;??_-;_-@_-"/>
  </numFmts>
  <fonts count="34"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0"/>
      <color theme="0"/>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b/>
      <sz val="9"/>
      <color indexed="81"/>
      <name val="Tahoma"/>
      <family val="2"/>
    </font>
    <font>
      <sz val="8"/>
      <color indexed="8"/>
      <name val="Arial"/>
      <family val="2"/>
    </font>
    <font>
      <sz val="10"/>
      <name val="Calibri Light"/>
      <family val="2"/>
      <scheme val="major"/>
    </font>
    <font>
      <b/>
      <sz val="10"/>
      <name val="Calibri Light"/>
      <family val="2"/>
      <scheme val="major"/>
    </font>
    <font>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theme="8" tint="0.79998168889431442"/>
        <bgColor indexed="64"/>
      </patternFill>
    </fill>
  </fills>
  <borders count="20">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indexed="64"/>
      </left>
      <right style="medium">
        <color indexed="64"/>
      </right>
      <top style="medium">
        <color indexed="64"/>
      </top>
      <bottom style="thin">
        <color indexed="64"/>
      </bottom>
      <diagonal/>
    </border>
    <border>
      <left style="thin">
        <color theme="4"/>
      </left>
      <right style="thin">
        <color theme="8"/>
      </right>
      <top style="thin">
        <color theme="8"/>
      </top>
      <bottom/>
      <diagonal/>
    </border>
    <border>
      <left/>
      <right/>
      <top style="thin">
        <color theme="4"/>
      </top>
      <bottom/>
      <diagonal/>
    </border>
  </borders>
  <cellStyleXfs count="4">
    <xf numFmtId="0" fontId="0" fillId="0" borderId="0"/>
    <xf numFmtId="43" fontId="15" fillId="0" borderId="0" applyFont="0" applyFill="0" applyBorder="0" applyAlignment="0" applyProtection="0"/>
    <xf numFmtId="0" fontId="21" fillId="0" borderId="0" applyNumberFormat="0" applyFill="0" applyBorder="0" applyAlignment="0" applyProtection="0"/>
    <xf numFmtId="43" fontId="28" fillId="0" borderId="0"/>
  </cellStyleXfs>
  <cellXfs count="19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12" fillId="2" borderId="0" xfId="0" applyFont="1" applyFill="1" applyAlignment="1">
      <alignment vertical="center"/>
    </xf>
    <xf numFmtId="0" fontId="13" fillId="3" borderId="0" xfId="0" applyFont="1" applyFill="1" applyAlignment="1">
      <alignment vertical="center"/>
    </xf>
    <xf numFmtId="0" fontId="13" fillId="4" borderId="0" xfId="0" applyFont="1" applyFill="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6"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7" fillId="0" borderId="0" xfId="0" applyFont="1" applyAlignment="1">
      <alignment horizontal="justify" vertical="center" wrapText="1"/>
    </xf>
    <xf numFmtId="0" fontId="17"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1"/>
    </xf>
    <xf numFmtId="0" fontId="19" fillId="0" borderId="0" xfId="0" applyFont="1"/>
    <xf numFmtId="0" fontId="20" fillId="0" borderId="0" xfId="0" applyFont="1" applyAlignment="1">
      <alignment vertical="center" wrapText="1"/>
    </xf>
    <xf numFmtId="0" fontId="22" fillId="0" borderId="0" xfId="0" applyFont="1" applyAlignment="1">
      <alignment vertical="center" wrapText="1"/>
    </xf>
    <xf numFmtId="0" fontId="13" fillId="5" borderId="0" xfId="0" applyFont="1" applyFill="1" applyAlignment="1">
      <alignment vertical="center"/>
    </xf>
    <xf numFmtId="0" fontId="9" fillId="0" borderId="0" xfId="0" applyFont="1" applyAlignment="1">
      <alignment horizontal="left" vertical="center" wrapText="1" indent="1"/>
    </xf>
    <xf numFmtId="0" fontId="23" fillId="0" borderId="0" xfId="0" applyFont="1"/>
    <xf numFmtId="0" fontId="1" fillId="0" borderId="0" xfId="0" applyFont="1" applyAlignment="1">
      <alignment vertical="center" wrapText="1"/>
    </xf>
    <xf numFmtId="0" fontId="24"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12" fillId="0" borderId="0" xfId="0" applyFont="1"/>
    <xf numFmtId="0" fontId="3" fillId="0" borderId="0" xfId="0" applyFont="1" applyAlignment="1">
      <alignment horizontal="left" vertical="center" wrapText="1"/>
    </xf>
    <xf numFmtId="0" fontId="12" fillId="6" borderId="0" xfId="0" applyFont="1" applyFill="1" applyAlignment="1">
      <alignment vertical="center"/>
    </xf>
    <xf numFmtId="0" fontId="12" fillId="7" borderId="0" xfId="0" applyFont="1" applyFill="1" applyAlignment="1">
      <alignment horizontal="center" vertical="center"/>
    </xf>
    <xf numFmtId="0" fontId="3" fillId="0" borderId="0" xfId="0" applyFont="1" applyAlignment="1">
      <alignment horizontal="left" vertical="center" wrapText="1"/>
    </xf>
    <xf numFmtId="0" fontId="12" fillId="0" borderId="0" xfId="0" applyFont="1" applyAlignment="1">
      <alignment horizontal="center" vertical="center"/>
    </xf>
    <xf numFmtId="0" fontId="2" fillId="0" borderId="0" xfId="0" applyFont="1" applyFill="1" applyAlignment="1">
      <alignment vertical="center" wrapText="1"/>
    </xf>
    <xf numFmtId="165" fontId="30" fillId="0" borderId="0" xfId="0" applyNumberFormat="1" applyFont="1" applyFill="1" applyBorder="1" applyAlignment="1" applyProtection="1">
      <alignment horizontal="center" vertical="center"/>
    </xf>
    <xf numFmtId="44" fontId="11" fillId="0" borderId="3" xfId="0" applyNumberFormat="1" applyFont="1" applyFill="1" applyBorder="1" applyAlignment="1">
      <alignment vertical="center"/>
    </xf>
    <xf numFmtId="17" fontId="11" fillId="0" borderId="1" xfId="0" applyNumberFormat="1" applyFont="1" applyFill="1" applyBorder="1" applyAlignment="1">
      <alignment horizontal="center" vertical="center"/>
    </xf>
    <xf numFmtId="0" fontId="11" fillId="0" borderId="0" xfId="0" applyFont="1" applyFill="1"/>
    <xf numFmtId="44" fontId="11" fillId="0" borderId="4" xfId="0" applyNumberFormat="1" applyFont="1" applyFill="1" applyBorder="1" applyAlignment="1">
      <alignment vertical="center"/>
    </xf>
    <xf numFmtId="44" fontId="11" fillId="0" borderId="0" xfId="0" applyNumberFormat="1" applyFont="1" applyFill="1"/>
    <xf numFmtId="44" fontId="11" fillId="0" borderId="2" xfId="0" applyNumberFormat="1" applyFont="1" applyFill="1" applyBorder="1" applyAlignment="1">
      <alignment vertical="center"/>
    </xf>
    <xf numFmtId="43" fontId="11" fillId="0" borderId="0" xfId="0" applyNumberFormat="1" applyFont="1" applyFill="1"/>
    <xf numFmtId="43" fontId="11" fillId="0" borderId="2" xfId="1" applyFont="1" applyFill="1" applyBorder="1" applyAlignment="1">
      <alignment vertical="center"/>
    </xf>
    <xf numFmtId="1" fontId="31" fillId="0" borderId="3" xfId="0" applyNumberFormat="1" applyFont="1" applyFill="1" applyBorder="1" applyAlignment="1">
      <alignment vertical="center"/>
    </xf>
    <xf numFmtId="0" fontId="31" fillId="0" borderId="0" xfId="0" applyFont="1" applyFill="1" applyAlignment="1">
      <alignment vertical="center"/>
    </xf>
    <xf numFmtId="0" fontId="31" fillId="0" borderId="0" xfId="0" applyFont="1" applyFill="1" applyAlignment="1">
      <alignment horizontal="center" vertical="center"/>
    </xf>
    <xf numFmtId="17" fontId="31" fillId="0" borderId="1" xfId="0" applyNumberFormat="1" applyFont="1" applyFill="1" applyBorder="1" applyAlignment="1">
      <alignment horizontal="center" vertical="center"/>
    </xf>
    <xf numFmtId="1" fontId="31" fillId="0" borderId="2" xfId="0" applyNumberFormat="1" applyFont="1" applyFill="1" applyBorder="1" applyAlignment="1">
      <alignment horizontal="center" vertical="center"/>
    </xf>
    <xf numFmtId="1" fontId="31" fillId="0" borderId="2" xfId="0" applyNumberFormat="1" applyFont="1" applyFill="1" applyBorder="1" applyAlignment="1">
      <alignment vertical="center"/>
    </xf>
    <xf numFmtId="3" fontId="31" fillId="0" borderId="2" xfId="0" applyNumberFormat="1" applyFont="1" applyFill="1" applyBorder="1" applyAlignment="1">
      <alignment horizontal="center" vertical="center"/>
    </xf>
    <xf numFmtId="1" fontId="31" fillId="0" borderId="3" xfId="0" applyNumberFormat="1" applyFont="1" applyFill="1" applyBorder="1" applyAlignment="1">
      <alignment horizontal="center" vertical="center"/>
    </xf>
    <xf numFmtId="4" fontId="31" fillId="0" borderId="2" xfId="0" applyNumberFormat="1" applyFont="1" applyFill="1" applyBorder="1" applyAlignment="1">
      <alignment horizontal="center" vertical="center"/>
    </xf>
    <xf numFmtId="43" fontId="31" fillId="0" borderId="2" xfId="1" applyFont="1" applyFill="1" applyBorder="1" applyAlignment="1">
      <alignment horizontal="center" vertical="center"/>
    </xf>
    <xf numFmtId="164" fontId="31" fillId="0" borderId="2" xfId="1" applyNumberFormat="1" applyFont="1" applyFill="1" applyBorder="1" applyAlignment="1">
      <alignment horizontal="center" vertical="center"/>
    </xf>
    <xf numFmtId="2" fontId="31" fillId="0" borderId="3" xfId="0" applyNumberFormat="1" applyFont="1" applyFill="1" applyBorder="1" applyAlignment="1">
      <alignment horizontal="center" vertical="center"/>
    </xf>
    <xf numFmtId="17" fontId="32" fillId="0" borderId="1" xfId="0" applyNumberFormat="1" applyFont="1" applyFill="1" applyBorder="1" applyAlignment="1">
      <alignment horizontal="center" vertical="center"/>
    </xf>
    <xf numFmtId="3" fontId="32" fillId="0" borderId="3" xfId="0" applyNumberFormat="1" applyFont="1" applyFill="1" applyBorder="1" applyAlignment="1">
      <alignment vertical="center"/>
    </xf>
    <xf numFmtId="1" fontId="32" fillId="0" borderId="3" xfId="0" applyNumberFormat="1" applyFont="1" applyFill="1" applyBorder="1" applyAlignment="1">
      <alignment vertical="center"/>
    </xf>
    <xf numFmtId="1" fontId="32" fillId="0" borderId="2" xfId="0" applyNumberFormat="1" applyFont="1" applyFill="1" applyBorder="1" applyAlignment="1">
      <alignment horizontal="center" vertical="center"/>
    </xf>
    <xf numFmtId="43" fontId="31" fillId="0" borderId="3" xfId="1" applyFont="1" applyFill="1" applyBorder="1" applyAlignment="1">
      <alignment vertical="center"/>
    </xf>
    <xf numFmtId="2" fontId="32" fillId="0" borderId="3" xfId="0" applyNumberFormat="1" applyFont="1" applyFill="1" applyBorder="1" applyAlignment="1">
      <alignment vertical="center"/>
    </xf>
    <xf numFmtId="2" fontId="32" fillId="0" borderId="2" xfId="0" applyNumberFormat="1" applyFont="1" applyFill="1" applyBorder="1" applyAlignment="1">
      <alignment horizontal="center" vertical="center"/>
    </xf>
    <xf numFmtId="0" fontId="31" fillId="0" borderId="0" xfId="0" applyFont="1" applyFill="1"/>
    <xf numFmtId="43" fontId="31" fillId="0" borderId="2" xfId="1" applyFont="1" applyFill="1" applyBorder="1" applyAlignment="1">
      <alignment vertical="center"/>
    </xf>
    <xf numFmtId="164" fontId="31" fillId="0" borderId="3" xfId="1" applyNumberFormat="1" applyFont="1" applyFill="1" applyBorder="1" applyAlignment="1">
      <alignment vertical="center"/>
    </xf>
    <xf numFmtId="3" fontId="31" fillId="0" borderId="3" xfId="0" applyNumberFormat="1" applyFont="1" applyFill="1" applyBorder="1" applyAlignment="1">
      <alignment vertical="center"/>
    </xf>
    <xf numFmtId="1" fontId="31" fillId="0" borderId="4" xfId="0" applyNumberFormat="1" applyFont="1" applyFill="1" applyBorder="1" applyAlignment="1">
      <alignment vertical="center"/>
    </xf>
    <xf numFmtId="43" fontId="31" fillId="0" borderId="0" xfId="0" applyNumberFormat="1" applyFont="1" applyFill="1"/>
    <xf numFmtId="43" fontId="31" fillId="0" borderId="2" xfId="1" applyNumberFormat="1" applyFont="1" applyFill="1" applyBorder="1" applyAlignment="1">
      <alignment vertical="center"/>
    </xf>
    <xf numFmtId="164" fontId="31" fillId="0" borderId="2" xfId="1" applyNumberFormat="1" applyFont="1" applyFill="1" applyBorder="1" applyAlignment="1">
      <alignment vertical="center"/>
    </xf>
    <xf numFmtId="1" fontId="31" fillId="0" borderId="4" xfId="0" applyNumberFormat="1" applyFont="1" applyFill="1" applyBorder="1" applyAlignment="1">
      <alignment horizontal="center" vertical="center"/>
    </xf>
    <xf numFmtId="164" fontId="31" fillId="0" borderId="3" xfId="1" applyNumberFormat="1" applyFont="1" applyFill="1" applyBorder="1" applyAlignment="1">
      <alignment horizontal="center" vertical="center"/>
    </xf>
    <xf numFmtId="44" fontId="31" fillId="0" borderId="2" xfId="0" applyNumberFormat="1" applyFont="1" applyFill="1" applyBorder="1" applyAlignment="1">
      <alignment horizontal="center" vertical="center"/>
    </xf>
    <xf numFmtId="44" fontId="31" fillId="0" borderId="3" xfId="0" applyNumberFormat="1" applyFont="1" applyFill="1" applyBorder="1" applyAlignment="1">
      <alignment horizontal="center" vertical="center"/>
    </xf>
    <xf numFmtId="44" fontId="31" fillId="0" borderId="4" xfId="0" applyNumberFormat="1" applyFont="1" applyFill="1" applyBorder="1" applyAlignment="1">
      <alignment horizontal="center" vertical="center"/>
    </xf>
    <xf numFmtId="3" fontId="31" fillId="0" borderId="3" xfId="0" applyNumberFormat="1" applyFont="1" applyFill="1" applyBorder="1" applyAlignment="1">
      <alignment horizontal="center" vertical="center"/>
    </xf>
    <xf numFmtId="166" fontId="31" fillId="0" borderId="0" xfId="0" applyNumberFormat="1" applyFont="1" applyFill="1" applyAlignment="1">
      <alignment horizontal="center" vertical="center"/>
    </xf>
    <xf numFmtId="164" fontId="31" fillId="0" borderId="0" xfId="0" applyNumberFormat="1" applyFont="1" applyFill="1" applyAlignment="1">
      <alignment horizontal="center" vertical="center"/>
    </xf>
    <xf numFmtId="164" fontId="31" fillId="0" borderId="0" xfId="1" applyNumberFormat="1" applyFont="1" applyFill="1" applyAlignment="1">
      <alignment horizontal="center" vertical="center"/>
    </xf>
    <xf numFmtId="1" fontId="31" fillId="0" borderId="0" xfId="0" applyNumberFormat="1" applyFont="1" applyFill="1" applyAlignment="1">
      <alignment horizontal="center" vertical="center"/>
    </xf>
    <xf numFmtId="41" fontId="32" fillId="0" borderId="0" xfId="0" applyNumberFormat="1" applyFont="1" applyFill="1" applyAlignment="1">
      <alignment horizontal="center" vertical="center"/>
    </xf>
    <xf numFmtId="167" fontId="31" fillId="0" borderId="0" xfId="0" applyNumberFormat="1" applyFont="1" applyFill="1" applyAlignment="1">
      <alignment vertical="center"/>
    </xf>
    <xf numFmtId="167" fontId="31" fillId="0" borderId="0" xfId="0" applyNumberFormat="1" applyFont="1" applyFill="1" applyAlignment="1">
      <alignment horizontal="center" vertical="center"/>
    </xf>
    <xf numFmtId="1" fontId="31" fillId="0" borderId="0" xfId="0" applyNumberFormat="1" applyFont="1" applyFill="1" applyAlignment="1">
      <alignment vertical="center"/>
    </xf>
    <xf numFmtId="2" fontId="11" fillId="0" borderId="0" xfId="0" applyNumberFormat="1" applyFont="1"/>
    <xf numFmtId="1" fontId="3" fillId="0" borderId="0" xfId="0" applyNumberFormat="1" applyFont="1" applyAlignment="1">
      <alignment horizontal="justify" vertical="center" wrapText="1"/>
    </xf>
    <xf numFmtId="1" fontId="31" fillId="0" borderId="0" xfId="0" applyNumberFormat="1" applyFont="1" applyFill="1"/>
    <xf numFmtId="1" fontId="3" fillId="0" borderId="0" xfId="0" applyNumberFormat="1" applyFont="1" applyAlignment="1">
      <alignment horizontal="left" vertical="center" wrapText="1" indent="1"/>
    </xf>
    <xf numFmtId="1" fontId="11" fillId="0" borderId="0" xfId="0" applyNumberFormat="1" applyFont="1" applyFill="1"/>
    <xf numFmtId="1" fontId="12" fillId="0" borderId="0" xfId="0" applyNumberFormat="1" applyFont="1" applyAlignment="1">
      <alignment vertical="center"/>
    </xf>
    <xf numFmtId="1" fontId="11" fillId="0" borderId="0" xfId="0" applyNumberFormat="1" applyFont="1" applyAlignment="1">
      <alignment vertical="center"/>
    </xf>
    <xf numFmtId="1" fontId="12" fillId="0" borderId="0" xfId="0" applyNumberFormat="1" applyFont="1"/>
    <xf numFmtId="43" fontId="31" fillId="0" borderId="3" xfId="1" applyNumberFormat="1" applyFont="1" applyFill="1" applyBorder="1" applyAlignment="1">
      <alignment vertical="center"/>
    </xf>
    <xf numFmtId="168" fontId="31" fillId="0" borderId="3" xfId="0" applyNumberFormat="1" applyFont="1" applyFill="1" applyBorder="1" applyAlignment="1">
      <alignment horizontal="center" vertical="center"/>
    </xf>
    <xf numFmtId="168" fontId="31" fillId="0" borderId="2" xfId="0" applyNumberFormat="1" applyFont="1" applyFill="1" applyBorder="1" applyAlignment="1">
      <alignment horizontal="center" vertical="center"/>
    </xf>
    <xf numFmtId="44" fontId="31" fillId="0" borderId="0" xfId="0" applyNumberFormat="1" applyFont="1" applyFill="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left" vertical="center" wrapText="1"/>
    </xf>
    <xf numFmtId="0" fontId="31" fillId="0" borderId="11" xfId="0" applyFont="1" applyFill="1" applyBorder="1" applyAlignment="1">
      <alignment horizontal="center"/>
    </xf>
    <xf numFmtId="0" fontId="31" fillId="0" borderId="12" xfId="0" applyFont="1" applyFill="1" applyBorder="1" applyAlignment="1">
      <alignment horizontal="center"/>
    </xf>
    <xf numFmtId="0" fontId="31" fillId="0" borderId="13" xfId="0" applyFont="1" applyFill="1" applyBorder="1" applyAlignment="1">
      <alignment horizontal="center"/>
    </xf>
    <xf numFmtId="0" fontId="31" fillId="0" borderId="14" xfId="0" applyFont="1" applyFill="1" applyBorder="1" applyAlignment="1">
      <alignment horizontal="center"/>
    </xf>
    <xf numFmtId="0" fontId="31" fillId="0" borderId="15" xfId="0" applyFont="1" applyFill="1" applyBorder="1" applyAlignment="1">
      <alignment horizontal="center"/>
    </xf>
    <xf numFmtId="0" fontId="31" fillId="0" borderId="16" xfId="0" applyFont="1" applyFill="1" applyBorder="1" applyAlignment="1">
      <alignment horizont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11" fillId="0" borderId="11" xfId="0" applyFont="1" applyFill="1" applyBorder="1" applyAlignment="1">
      <alignment horizontal="center"/>
    </xf>
    <xf numFmtId="0" fontId="11" fillId="0" borderId="12" xfId="0" applyFont="1" applyFill="1" applyBorder="1" applyAlignment="1">
      <alignment horizontal="center"/>
    </xf>
    <xf numFmtId="0" fontId="11" fillId="0" borderId="13"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16" xfId="0" applyFont="1" applyFill="1" applyBorder="1" applyAlignment="1">
      <alignment horizontal="center"/>
    </xf>
    <xf numFmtId="0" fontId="18" fillId="8" borderId="0" xfId="0" applyFont="1" applyFill="1" applyAlignment="1">
      <alignment horizontal="center" vertical="center"/>
    </xf>
    <xf numFmtId="0" fontId="14" fillId="8" borderId="0" xfId="0" applyFont="1" applyFill="1" applyAlignment="1">
      <alignment horizontal="center" vertical="center"/>
    </xf>
    <xf numFmtId="0" fontId="32" fillId="0" borderId="0" xfId="0" applyFont="1" applyFill="1" applyAlignment="1">
      <alignment horizontal="center" vertical="center"/>
    </xf>
    <xf numFmtId="3" fontId="31" fillId="0" borderId="18" xfId="0" applyNumberFormat="1" applyFont="1" applyFill="1" applyBorder="1" applyAlignment="1">
      <alignment vertical="center"/>
    </xf>
    <xf numFmtId="1" fontId="31" fillId="0" borderId="19" xfId="0" applyNumberFormat="1" applyFont="1" applyFill="1" applyBorder="1" applyAlignment="1">
      <alignment vertical="center"/>
    </xf>
    <xf numFmtId="3" fontId="31" fillId="0" borderId="0" xfId="0" applyNumberFormat="1" applyFont="1" applyFill="1" applyAlignment="1">
      <alignment vertical="center"/>
    </xf>
    <xf numFmtId="17" fontId="31" fillId="0" borderId="1" xfId="0" applyNumberFormat="1" applyFont="1" applyFill="1" applyBorder="1" applyAlignment="1">
      <alignment horizontal="center"/>
    </xf>
    <xf numFmtId="4" fontId="31" fillId="0" borderId="3" xfId="0" applyNumberFormat="1" applyFont="1" applyFill="1" applyBorder="1" applyAlignment="1">
      <alignment horizontal="center" vertical="center"/>
    </xf>
    <xf numFmtId="4" fontId="31" fillId="0" borderId="0" xfId="0" applyNumberFormat="1" applyFont="1" applyFill="1" applyAlignment="1">
      <alignment vertical="center"/>
    </xf>
    <xf numFmtId="2" fontId="31" fillId="0" borderId="4" xfId="0" applyNumberFormat="1" applyFont="1" applyFill="1" applyBorder="1" applyAlignment="1">
      <alignment horizontal="center" vertical="center"/>
    </xf>
    <xf numFmtId="49" fontId="31" fillId="0" borderId="3" xfId="0" applyNumberFormat="1" applyFont="1" applyFill="1" applyBorder="1" applyAlignment="1">
      <alignment horizontal="center" vertical="center"/>
    </xf>
    <xf numFmtId="2" fontId="31" fillId="0" borderId="0" xfId="0" applyNumberFormat="1" applyFont="1" applyFill="1" applyAlignment="1">
      <alignment vertical="center"/>
    </xf>
    <xf numFmtId="49" fontId="31" fillId="0" borderId="0" xfId="0" applyNumberFormat="1" applyFont="1" applyFill="1" applyAlignment="1">
      <alignment vertical="center"/>
    </xf>
    <xf numFmtId="3" fontId="32" fillId="0" borderId="3" xfId="0" applyNumberFormat="1" applyFont="1" applyFill="1" applyBorder="1" applyAlignment="1">
      <alignment horizontal="center" vertical="center"/>
    </xf>
    <xf numFmtId="1" fontId="32" fillId="0" borderId="4" xfId="0" applyNumberFormat="1" applyFont="1" applyFill="1" applyBorder="1" applyAlignment="1">
      <alignment vertical="center"/>
    </xf>
    <xf numFmtId="1" fontId="32" fillId="0" borderId="3" xfId="0" applyNumberFormat="1" applyFont="1" applyFill="1" applyBorder="1" applyAlignment="1">
      <alignment horizontal="center" vertical="center"/>
    </xf>
    <xf numFmtId="2" fontId="32" fillId="0" borderId="3" xfId="0" applyNumberFormat="1" applyFont="1" applyFill="1" applyBorder="1" applyAlignment="1">
      <alignment horizontal="center" vertical="center"/>
    </xf>
    <xf numFmtId="2" fontId="32" fillId="0" borderId="4" xfId="0" applyNumberFormat="1" applyFont="1" applyFill="1" applyBorder="1" applyAlignment="1">
      <alignment vertical="center"/>
    </xf>
    <xf numFmtId="2" fontId="31" fillId="0" borderId="3" xfId="0" applyNumberFormat="1" applyFont="1" applyFill="1" applyBorder="1" applyAlignment="1">
      <alignment vertical="center"/>
    </xf>
    <xf numFmtId="0" fontId="31" fillId="0" borderId="0" xfId="0" applyFont="1" applyFill="1" applyBorder="1" applyAlignment="1">
      <alignment vertical="center"/>
    </xf>
    <xf numFmtId="17" fontId="31"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0" fontId="31" fillId="0" borderId="2" xfId="1" applyNumberFormat="1" applyFont="1" applyFill="1" applyBorder="1" applyAlignment="1">
      <alignment vertical="center"/>
    </xf>
    <xf numFmtId="3" fontId="32" fillId="0" borderId="2" xfId="0" applyNumberFormat="1" applyFont="1" applyFill="1" applyBorder="1" applyAlignment="1">
      <alignment horizontal="center" vertical="center"/>
    </xf>
    <xf numFmtId="2" fontId="31" fillId="0" borderId="2" xfId="0" applyNumberFormat="1" applyFont="1" applyFill="1" applyBorder="1" applyAlignment="1">
      <alignment horizontal="center" vertical="center"/>
    </xf>
    <xf numFmtId="164" fontId="31" fillId="0" borderId="4" xfId="1" applyNumberFormat="1" applyFont="1" applyFill="1" applyBorder="1" applyAlignment="1">
      <alignment vertical="center"/>
    </xf>
    <xf numFmtId="164" fontId="31" fillId="0" borderId="4" xfId="1" applyNumberFormat="1" applyFont="1" applyFill="1" applyBorder="1" applyAlignment="1">
      <alignment horizontal="center" vertical="center"/>
    </xf>
    <xf numFmtId="1" fontId="11" fillId="0" borderId="2" xfId="0" applyNumberFormat="1" applyFont="1" applyFill="1" applyBorder="1" applyAlignment="1">
      <alignment vertical="center"/>
    </xf>
    <xf numFmtId="164" fontId="32" fillId="0" borderId="0" xfId="0" applyNumberFormat="1" applyFont="1" applyFill="1" applyAlignment="1">
      <alignment horizontal="center" vertical="center"/>
    </xf>
    <xf numFmtId="164" fontId="32" fillId="0" borderId="2" xfId="1" applyNumberFormat="1" applyFont="1" applyFill="1" applyBorder="1" applyAlignment="1">
      <alignment horizontal="center" vertical="center"/>
    </xf>
    <xf numFmtId="1" fontId="11" fillId="0" borderId="3" xfId="0" applyNumberFormat="1" applyFont="1" applyFill="1" applyBorder="1" applyAlignment="1">
      <alignment vertical="center"/>
    </xf>
    <xf numFmtId="0" fontId="31" fillId="0" borderId="3" xfId="1" applyNumberFormat="1" applyFont="1" applyFill="1" applyBorder="1" applyAlignment="1">
      <alignment horizontal="center" vertical="center"/>
    </xf>
    <xf numFmtId="164" fontId="33" fillId="0" borderId="17" xfId="1" applyNumberFormat="1" applyFont="1" applyFill="1" applyBorder="1" applyAlignment="1">
      <alignment horizontal="center" vertical="center"/>
    </xf>
    <xf numFmtId="43" fontId="31" fillId="0" borderId="0" xfId="1" applyFont="1" applyFill="1" applyAlignment="1">
      <alignment horizontal="center" vertical="center"/>
    </xf>
    <xf numFmtId="3" fontId="31" fillId="0" borderId="4" xfId="0" applyNumberFormat="1" applyFont="1" applyFill="1" applyBorder="1" applyAlignment="1">
      <alignment horizontal="center" vertical="center"/>
    </xf>
    <xf numFmtId="168" fontId="31" fillId="0" borderId="4" xfId="0" applyNumberFormat="1" applyFont="1" applyFill="1" applyBorder="1" applyAlignment="1">
      <alignment horizontal="center" vertical="center"/>
    </xf>
    <xf numFmtId="0" fontId="11" fillId="0" borderId="0" xfId="0" applyFont="1" applyFill="1" applyAlignment="1">
      <alignment horizontal="center"/>
    </xf>
    <xf numFmtId="1" fontId="11" fillId="0" borderId="4" xfId="0" applyNumberFormat="1" applyFont="1" applyFill="1" applyBorder="1" applyAlignment="1">
      <alignment horizontal="center" vertical="center"/>
    </xf>
    <xf numFmtId="43" fontId="11" fillId="0" borderId="3" xfId="1" applyFont="1" applyFill="1" applyBorder="1" applyAlignment="1">
      <alignment vertical="center"/>
    </xf>
    <xf numFmtId="0" fontId="21" fillId="0" borderId="5" xfId="2" applyFill="1" applyBorder="1" applyAlignment="1">
      <alignment horizontal="center" vertical="center"/>
    </xf>
  </cellXfs>
  <cellStyles count="4">
    <cellStyle name="Hipervínculo" xfId="2" builtinId="8"/>
    <cellStyle name="Millares" xfId="1" builtinId="3"/>
    <cellStyle name="Millares 2 2" xfId="3"/>
    <cellStyle name="Normal" xfId="0" builtinId="0"/>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142875</xdr:rowOff>
        </xdr:from>
        <xdr:to>
          <xdr:col>0</xdr:col>
          <xdr:colOff>495300</xdr:colOff>
          <xdr:row>46</xdr:row>
          <xdr:rowOff>183092</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30692</xdr:rowOff>
        </xdr:from>
        <xdr:to>
          <xdr:col>0</xdr:col>
          <xdr:colOff>495300</xdr:colOff>
          <xdr:row>53</xdr:row>
          <xdr:rowOff>240242</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94192</xdr:rowOff>
        </xdr:from>
        <xdr:to>
          <xdr:col>0</xdr:col>
          <xdr:colOff>495300</xdr:colOff>
          <xdr:row>59</xdr:row>
          <xdr:rowOff>303742</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eto/Desktop/CALIDAD/Calidad%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C011\Facturacion\INFOR%20FACT\INFORME\2017\Facturacion%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INFOR%20FACT\INFORME\2017\Facturacio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ción día"/>
      <sheetName val="Extracción Mensual"/>
      <sheetName val="usuarios"/>
    </sheetNames>
    <sheetDataSet>
      <sheetData sheetId="0">
        <row r="46">
          <cell r="AI46">
            <v>2960.33</v>
          </cell>
        </row>
      </sheetData>
      <sheetData sheetId="1">
        <row r="46">
          <cell r="E46">
            <v>45252.990000000005</v>
          </cell>
        </row>
        <row r="97">
          <cell r="E97">
            <v>3109946.819999998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 FACTURACION MENSUAL 2022"/>
      <sheetName val="Total Anomalias"/>
      <sheetName val="M3 2018-2021"/>
      <sheetName val="FACTURACION POR AÑOS"/>
      <sheetName val="Total recibos"/>
      <sheetName val="Total facturado"/>
      <sheetName val="Hoja3"/>
      <sheetName val="Lic Cuco"/>
      <sheetName val="CONC CON PROM 16"/>
      <sheetName val="m3 2013-18"/>
      <sheetName val="Obs tur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6">
          <cell r="V16">
            <v>0</v>
          </cell>
        </row>
        <row r="29">
          <cell r="B29">
            <v>15270770.800000001</v>
          </cell>
          <cell r="C29">
            <v>3167655.2800000003</v>
          </cell>
          <cell r="D29">
            <v>2661060.5499999998</v>
          </cell>
          <cell r="E29">
            <v>19917584.859999999</v>
          </cell>
          <cell r="F29">
            <v>4078759.19</v>
          </cell>
          <cell r="G29">
            <v>3425643.2600000002</v>
          </cell>
          <cell r="H29">
            <v>16409628.260000002</v>
          </cell>
          <cell r="I29">
            <v>3398648.24</v>
          </cell>
          <cell r="J29">
            <v>2855287.79</v>
          </cell>
          <cell r="K29">
            <v>18665241.93</v>
          </cell>
          <cell r="L29">
            <v>3837743.39</v>
          </cell>
          <cell r="M29">
            <v>3225658.1999999997</v>
          </cell>
          <cell r="N29">
            <v>18753411.699999999</v>
          </cell>
          <cell r="O29">
            <v>3851476.5799999996</v>
          </cell>
          <cell r="P29">
            <v>3236075.92</v>
          </cell>
          <cell r="Q29">
            <v>0</v>
          </cell>
          <cell r="R29">
            <v>0</v>
          </cell>
          <cell r="S29">
            <v>0</v>
          </cell>
        </row>
        <row r="30">
          <cell r="B30">
            <v>3156524.75</v>
          </cell>
          <cell r="C30">
            <v>645199.01</v>
          </cell>
          <cell r="D30">
            <v>529029.28</v>
          </cell>
          <cell r="E30">
            <v>3968783.1100000003</v>
          </cell>
          <cell r="F30">
            <v>805019.13</v>
          </cell>
          <cell r="G30">
            <v>659280.47</v>
          </cell>
          <cell r="H30">
            <v>3319315.45</v>
          </cell>
          <cell r="I30">
            <v>679380.78</v>
          </cell>
          <cell r="J30">
            <v>558718.03</v>
          </cell>
          <cell r="K30">
            <v>3752393.08</v>
          </cell>
          <cell r="L30">
            <v>764248.10000000009</v>
          </cell>
          <cell r="M30">
            <v>627870.04</v>
          </cell>
          <cell r="N30">
            <v>3892085.29</v>
          </cell>
          <cell r="O30">
            <v>790458.87</v>
          </cell>
          <cell r="P30">
            <v>645976.64999999991</v>
          </cell>
          <cell r="Q30">
            <v>0</v>
          </cell>
          <cell r="R30">
            <v>0</v>
          </cell>
          <cell r="S30">
            <v>0</v>
          </cell>
        </row>
        <row r="31">
          <cell r="B31">
            <v>4200946.8899999997</v>
          </cell>
          <cell r="C31">
            <v>715488.35</v>
          </cell>
          <cell r="D31">
            <v>166164.35</v>
          </cell>
          <cell r="E31">
            <v>4741840.01</v>
          </cell>
          <cell r="F31">
            <v>1055214.4100000001</v>
          </cell>
          <cell r="G31">
            <v>205406.72</v>
          </cell>
          <cell r="H31">
            <v>4654989.72</v>
          </cell>
          <cell r="I31">
            <v>735992.22</v>
          </cell>
          <cell r="J31">
            <v>168545.6</v>
          </cell>
          <cell r="K31">
            <v>5366813.66</v>
          </cell>
          <cell r="L31">
            <v>607198.55000000005</v>
          </cell>
          <cell r="M31">
            <v>170288.38999999998</v>
          </cell>
          <cell r="N31">
            <v>5948202.4900000002</v>
          </cell>
          <cell r="O31">
            <v>700673.58000000007</v>
          </cell>
          <cell r="P31">
            <v>178071.75999999998</v>
          </cell>
          <cell r="Q31">
            <v>0</v>
          </cell>
          <cell r="R31">
            <v>0</v>
          </cell>
          <cell r="S31">
            <v>0</v>
          </cell>
        </row>
        <row r="32">
          <cell r="B32">
            <v>1431270.6300000001</v>
          </cell>
          <cell r="C32">
            <v>285850.34999999998</v>
          </cell>
          <cell r="D32">
            <v>241471.77000000002</v>
          </cell>
          <cell r="E32">
            <v>1926659.6400000001</v>
          </cell>
          <cell r="F32">
            <v>383498.74000000005</v>
          </cell>
          <cell r="G32">
            <v>324401.17</v>
          </cell>
          <cell r="H32">
            <v>1545904.79</v>
          </cell>
          <cell r="I32">
            <v>308496.88</v>
          </cell>
          <cell r="J32">
            <v>260708.25999999998</v>
          </cell>
          <cell r="K32">
            <v>1752923.13</v>
          </cell>
          <cell r="L32">
            <v>349200.79000000004</v>
          </cell>
          <cell r="M32">
            <v>295237.33</v>
          </cell>
          <cell r="N32">
            <v>1773678.2999999998</v>
          </cell>
          <cell r="O32">
            <v>352765.65</v>
          </cell>
          <cell r="P32">
            <v>298245.11000000004</v>
          </cell>
          <cell r="Q32">
            <v>0</v>
          </cell>
          <cell r="R32">
            <v>0</v>
          </cell>
          <cell r="S32">
            <v>0</v>
          </cell>
        </row>
        <row r="33">
          <cell r="B33">
            <v>435455.8</v>
          </cell>
          <cell r="C33">
            <v>76595.63</v>
          </cell>
          <cell r="D33">
            <v>64074.48</v>
          </cell>
          <cell r="E33">
            <v>470103.18</v>
          </cell>
          <cell r="F33">
            <v>83713.509999999995</v>
          </cell>
          <cell r="G33">
            <v>70481.100000000006</v>
          </cell>
          <cell r="H33">
            <v>491998.81</v>
          </cell>
          <cell r="I33">
            <v>87773.5</v>
          </cell>
          <cell r="J33">
            <v>74149.86</v>
          </cell>
          <cell r="K33">
            <v>659233.01</v>
          </cell>
          <cell r="L33">
            <v>116895.74</v>
          </cell>
          <cell r="M33">
            <v>98202.63</v>
          </cell>
          <cell r="N33">
            <v>677734.45</v>
          </cell>
          <cell r="O33">
            <v>116874.06999999999</v>
          </cell>
          <cell r="P33">
            <v>98084.31</v>
          </cell>
          <cell r="Q33">
            <v>0</v>
          </cell>
          <cell r="R33">
            <v>0</v>
          </cell>
          <cell r="S33">
            <v>0</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 FACTURACION MENSUAL 2022"/>
      <sheetName val="Total Anomalias"/>
      <sheetName val="M3 2018-2021"/>
      <sheetName val="FACTURACION POR AÑOS"/>
      <sheetName val="Total recibos"/>
      <sheetName val="Total facturado"/>
      <sheetName val="Hoja3"/>
      <sheetName val="Lic Cuco"/>
      <sheetName val="CONC CON PROM 16"/>
      <sheetName val="m3 2013-18"/>
      <sheetName val="Obs tur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6">
          <cell r="AE16">
            <v>0</v>
          </cell>
        </row>
        <row r="29">
          <cell r="T29">
            <v>20869336.100000001</v>
          </cell>
          <cell r="U29">
            <v>4263746.58</v>
          </cell>
          <cell r="V29">
            <v>3585702.08</v>
          </cell>
          <cell r="W29">
            <v>0</v>
          </cell>
          <cell r="X29">
            <v>0</v>
          </cell>
          <cell r="Y29">
            <v>3115518.59</v>
          </cell>
          <cell r="Z29">
            <v>0</v>
          </cell>
          <cell r="AA29">
            <v>0</v>
          </cell>
          <cell r="AB29">
            <v>3122361.96</v>
          </cell>
        </row>
        <row r="30">
          <cell r="T30">
            <v>4367701.16</v>
          </cell>
          <cell r="U30">
            <v>886833.9</v>
          </cell>
          <cell r="V30">
            <v>724293.05999999994</v>
          </cell>
          <cell r="W30">
            <v>0</v>
          </cell>
          <cell r="X30">
            <v>0</v>
          </cell>
          <cell r="Y30">
            <v>635601.88</v>
          </cell>
          <cell r="Z30">
            <v>0</v>
          </cell>
          <cell r="AA30">
            <v>0</v>
          </cell>
          <cell r="AB30">
            <v>0</v>
          </cell>
        </row>
        <row r="31">
          <cell r="T31">
            <v>6225772.8599999994</v>
          </cell>
          <cell r="U31">
            <v>853713.68</v>
          </cell>
          <cell r="V31">
            <v>214531.38</v>
          </cell>
          <cell r="W31">
            <v>0</v>
          </cell>
          <cell r="X31">
            <v>0</v>
          </cell>
          <cell r="Y31">
            <v>0</v>
          </cell>
          <cell r="Z31">
            <v>5879625.4399999995</v>
          </cell>
          <cell r="AA31">
            <v>0</v>
          </cell>
          <cell r="AB31">
            <v>0</v>
          </cell>
        </row>
        <row r="32">
          <cell r="T32">
            <v>1993053.68</v>
          </cell>
          <cell r="U32">
            <v>394956.79</v>
          </cell>
          <cell r="V32">
            <v>334011.76</v>
          </cell>
          <cell r="W32">
            <v>0</v>
          </cell>
          <cell r="X32">
            <v>0</v>
          </cell>
          <cell r="Y32">
            <v>0</v>
          </cell>
          <cell r="Z32">
            <v>0</v>
          </cell>
          <cell r="AA32">
            <v>0</v>
          </cell>
          <cell r="AB32">
            <v>0</v>
          </cell>
        </row>
        <row r="33">
          <cell r="T33">
            <v>822661.06</v>
          </cell>
          <cell r="U33">
            <v>146671.83000000002</v>
          </cell>
          <cell r="V33">
            <v>123782.87</v>
          </cell>
          <cell r="W33">
            <v>0</v>
          </cell>
          <cell r="X33">
            <v>0</v>
          </cell>
          <cell r="Y33">
            <v>0</v>
          </cell>
          <cell r="Z33">
            <v>0</v>
          </cell>
          <cell r="AA33">
            <v>0</v>
          </cell>
          <cell r="AB33">
            <v>0</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yestrada@japami.gob.mx"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8" tint="0.59999389629810485"/>
  </sheetPr>
  <dimension ref="A1:H64"/>
  <sheetViews>
    <sheetView tabSelected="1" zoomScale="90" zoomScaleNormal="90" workbookViewId="0">
      <selection activeCell="B54" sqref="B54:H55"/>
    </sheetView>
  </sheetViews>
  <sheetFormatPr baseColWidth="10" defaultColWidth="11" defaultRowHeight="12.75" x14ac:dyDescent="0.2"/>
  <cols>
    <col min="1" max="1" width="54.140625" style="23" customWidth="1"/>
    <col min="2" max="16384" width="11" style="23"/>
  </cols>
  <sheetData>
    <row r="1" spans="1:8" ht="29.25" customHeight="1" x14ac:dyDescent="0.2">
      <c r="A1" s="153" t="s">
        <v>521</v>
      </c>
      <c r="B1" s="153"/>
      <c r="C1" s="153"/>
      <c r="D1" s="153"/>
      <c r="E1" s="153"/>
      <c r="F1" s="153"/>
      <c r="G1" s="153"/>
      <c r="H1" s="153"/>
    </row>
    <row r="2" spans="1:8" x14ac:dyDescent="0.2">
      <c r="A2" s="33" t="s">
        <v>279</v>
      </c>
    </row>
    <row r="3" spans="1:8" ht="13.5" thickBot="1" x14ac:dyDescent="0.25">
      <c r="A3" s="34"/>
    </row>
    <row r="4" spans="1:8" ht="25.5" x14ac:dyDescent="0.2">
      <c r="A4" s="35" t="s">
        <v>280</v>
      </c>
      <c r="B4" s="128" t="s">
        <v>281</v>
      </c>
      <c r="C4" s="129"/>
      <c r="D4" s="129"/>
      <c r="E4" s="129"/>
      <c r="F4" s="129"/>
      <c r="G4" s="129"/>
      <c r="H4" s="130"/>
    </row>
    <row r="5" spans="1:8" ht="26.25" thickBot="1" x14ac:dyDescent="0.25">
      <c r="A5" s="35" t="s">
        <v>282</v>
      </c>
      <c r="B5" s="131"/>
      <c r="C5" s="132"/>
      <c r="D5" s="132"/>
      <c r="E5" s="132"/>
      <c r="F5" s="132"/>
      <c r="G5" s="132"/>
      <c r="H5" s="133"/>
    </row>
    <row r="6" spans="1:8" x14ac:dyDescent="0.2">
      <c r="A6" s="35" t="s">
        <v>283</v>
      </c>
    </row>
    <row r="9" spans="1:8" x14ac:dyDescent="0.2">
      <c r="A9" s="33" t="s">
        <v>284</v>
      </c>
    </row>
    <row r="10" spans="1:8" ht="13.5" thickBot="1" x14ac:dyDescent="0.25">
      <c r="A10" s="34"/>
    </row>
    <row r="11" spans="1:8" ht="38.25" x14ac:dyDescent="0.2">
      <c r="A11" s="35" t="s">
        <v>285</v>
      </c>
      <c r="B11" s="116" t="s">
        <v>516</v>
      </c>
      <c r="C11" s="117"/>
      <c r="D11" s="117"/>
      <c r="E11" s="117"/>
      <c r="F11" s="117"/>
      <c r="G11" s="117"/>
      <c r="H11" s="118"/>
    </row>
    <row r="12" spans="1:8" ht="26.25" thickBot="1" x14ac:dyDescent="0.25">
      <c r="A12" s="35" t="s">
        <v>286</v>
      </c>
      <c r="B12" s="119"/>
      <c r="C12" s="120"/>
      <c r="D12" s="120"/>
      <c r="E12" s="120"/>
      <c r="F12" s="120"/>
      <c r="G12" s="120"/>
      <c r="H12" s="121"/>
    </row>
    <row r="13" spans="1:8" x14ac:dyDescent="0.2">
      <c r="A13" s="35" t="s">
        <v>287</v>
      </c>
    </row>
    <row r="16" spans="1:8" x14ac:dyDescent="0.2">
      <c r="A16" s="33" t="s">
        <v>288</v>
      </c>
    </row>
    <row r="17" spans="1:8" ht="13.5" thickBot="1" x14ac:dyDescent="0.25">
      <c r="A17" s="34"/>
    </row>
    <row r="18" spans="1:8" ht="38.25" x14ac:dyDescent="0.2">
      <c r="A18" s="35" t="s">
        <v>289</v>
      </c>
      <c r="B18" s="116" t="s">
        <v>290</v>
      </c>
      <c r="C18" s="117"/>
      <c r="D18" s="117"/>
      <c r="E18" s="117"/>
      <c r="F18" s="117"/>
      <c r="G18" s="117"/>
      <c r="H18" s="118"/>
    </row>
    <row r="19" spans="1:8" ht="26.25" thickBot="1" x14ac:dyDescent="0.25">
      <c r="A19" s="35" t="s">
        <v>286</v>
      </c>
      <c r="B19" s="119"/>
      <c r="C19" s="120"/>
      <c r="D19" s="120"/>
      <c r="E19" s="120"/>
      <c r="F19" s="120"/>
      <c r="G19" s="120"/>
      <c r="H19" s="121"/>
    </row>
    <row r="20" spans="1:8" x14ac:dyDescent="0.2">
      <c r="A20" s="35" t="s">
        <v>287</v>
      </c>
    </row>
    <row r="23" spans="1:8" x14ac:dyDescent="0.2">
      <c r="A23" s="33" t="s">
        <v>291</v>
      </c>
    </row>
    <row r="24" spans="1:8" ht="13.5" thickBot="1" x14ac:dyDescent="0.25">
      <c r="A24" s="34"/>
    </row>
    <row r="25" spans="1:8" ht="38.25" x14ac:dyDescent="0.2">
      <c r="A25" s="35" t="s">
        <v>292</v>
      </c>
      <c r="B25" s="122" t="s">
        <v>522</v>
      </c>
      <c r="C25" s="123"/>
      <c r="D25" s="123"/>
      <c r="E25" s="123"/>
      <c r="F25" s="123"/>
      <c r="G25" s="123"/>
      <c r="H25" s="124"/>
    </row>
    <row r="26" spans="1:8" ht="26.25" thickBot="1" x14ac:dyDescent="0.25">
      <c r="A26" s="35" t="s">
        <v>293</v>
      </c>
      <c r="B26" s="125"/>
      <c r="C26" s="126"/>
      <c r="D26" s="126"/>
      <c r="E26" s="126"/>
      <c r="F26" s="126"/>
      <c r="G26" s="126"/>
      <c r="H26" s="127"/>
    </row>
    <row r="27" spans="1:8" x14ac:dyDescent="0.2">
      <c r="A27" s="35" t="s">
        <v>287</v>
      </c>
    </row>
    <row r="30" spans="1:8" x14ac:dyDescent="0.2">
      <c r="A30" s="33" t="s">
        <v>294</v>
      </c>
    </row>
    <row r="31" spans="1:8" ht="13.5" thickBot="1" x14ac:dyDescent="0.25">
      <c r="A31" s="34"/>
    </row>
    <row r="32" spans="1:8" ht="63.75" x14ac:dyDescent="0.2">
      <c r="A32" s="35" t="s">
        <v>295</v>
      </c>
      <c r="B32" s="116" t="s">
        <v>296</v>
      </c>
      <c r="C32" s="117"/>
      <c r="D32" s="117"/>
      <c r="E32" s="117"/>
      <c r="F32" s="117"/>
      <c r="G32" s="117"/>
      <c r="H32" s="118"/>
    </row>
    <row r="33" spans="1:8" ht="13.5" thickBot="1" x14ac:dyDescent="0.25">
      <c r="A33" s="35" t="s">
        <v>297</v>
      </c>
      <c r="B33" s="119"/>
      <c r="C33" s="120"/>
      <c r="D33" s="120"/>
      <c r="E33" s="120"/>
      <c r="F33" s="120"/>
      <c r="G33" s="120"/>
      <c r="H33" s="121"/>
    </row>
    <row r="34" spans="1:8" x14ac:dyDescent="0.2">
      <c r="A34" s="35"/>
    </row>
    <row r="35" spans="1:8" x14ac:dyDescent="0.2">
      <c r="A35" s="35" t="s">
        <v>287</v>
      </c>
    </row>
    <row r="38" spans="1:8" x14ac:dyDescent="0.2">
      <c r="A38" s="36" t="s">
        <v>298</v>
      </c>
    </row>
    <row r="39" spans="1:8" ht="13.5" thickBot="1" x14ac:dyDescent="0.25"/>
    <row r="40" spans="1:8" ht="25.5" x14ac:dyDescent="0.2">
      <c r="A40" s="37" t="s">
        <v>299</v>
      </c>
      <c r="B40" s="116" t="s">
        <v>300</v>
      </c>
      <c r="C40" s="117"/>
      <c r="D40" s="117"/>
      <c r="E40" s="117"/>
      <c r="F40" s="117"/>
      <c r="G40" s="117"/>
      <c r="H40" s="118"/>
    </row>
    <row r="41" spans="1:8" ht="26.25" thickBot="1" x14ac:dyDescent="0.25">
      <c r="A41" s="37" t="s">
        <v>301</v>
      </c>
      <c r="B41" s="119"/>
      <c r="C41" s="120"/>
      <c r="D41" s="120"/>
      <c r="E41" s="120"/>
      <c r="F41" s="120"/>
      <c r="G41" s="120"/>
      <c r="H41" s="121"/>
    </row>
    <row r="42" spans="1:8" x14ac:dyDescent="0.2">
      <c r="A42" s="37" t="s">
        <v>287</v>
      </c>
    </row>
    <row r="45" spans="1:8" ht="25.5" x14ac:dyDescent="0.2">
      <c r="A45" s="33" t="s">
        <v>302</v>
      </c>
    </row>
    <row r="46" spans="1:8" ht="13.5" thickBot="1" x14ac:dyDescent="0.25">
      <c r="A46" s="34"/>
    </row>
    <row r="47" spans="1:8" ht="51" x14ac:dyDescent="0.2">
      <c r="A47" s="35" t="s">
        <v>303</v>
      </c>
      <c r="B47" s="122" t="s">
        <v>523</v>
      </c>
      <c r="C47" s="123"/>
      <c r="D47" s="123"/>
      <c r="E47" s="123"/>
      <c r="F47" s="123"/>
      <c r="G47" s="123"/>
      <c r="H47" s="124"/>
    </row>
    <row r="48" spans="1:8" ht="13.5" thickBot="1" x14ac:dyDescent="0.25">
      <c r="A48" s="35" t="s">
        <v>304</v>
      </c>
      <c r="B48" s="125"/>
      <c r="C48" s="126"/>
      <c r="D48" s="126"/>
      <c r="E48" s="126"/>
      <c r="F48" s="126"/>
      <c r="G48" s="126"/>
      <c r="H48" s="127"/>
    </row>
    <row r="49" spans="1:8" x14ac:dyDescent="0.2">
      <c r="A49" s="35" t="s">
        <v>287</v>
      </c>
    </row>
    <row r="52" spans="1:8" x14ac:dyDescent="0.2">
      <c r="A52" s="33" t="s">
        <v>305</v>
      </c>
    </row>
    <row r="53" spans="1:8" ht="13.5" thickBot="1" x14ac:dyDescent="0.25">
      <c r="A53" s="34"/>
    </row>
    <row r="54" spans="1:8" ht="51" x14ac:dyDescent="0.2">
      <c r="A54" s="35" t="s">
        <v>306</v>
      </c>
      <c r="B54" s="192" t="s">
        <v>524</v>
      </c>
      <c r="C54" s="123"/>
      <c r="D54" s="123"/>
      <c r="E54" s="123"/>
      <c r="F54" s="123"/>
      <c r="G54" s="123"/>
      <c r="H54" s="124"/>
    </row>
    <row r="55" spans="1:8" ht="13.5" thickBot="1" x14ac:dyDescent="0.25">
      <c r="A55" s="35" t="s">
        <v>287</v>
      </c>
      <c r="B55" s="125"/>
      <c r="C55" s="126"/>
      <c r="D55" s="126"/>
      <c r="E55" s="126"/>
      <c r="F55" s="126"/>
      <c r="G55" s="126"/>
      <c r="H55" s="127"/>
    </row>
    <row r="58" spans="1:8" ht="13.5" thickBot="1" x14ac:dyDescent="0.25">
      <c r="A58" s="33" t="s">
        <v>307</v>
      </c>
    </row>
    <row r="59" spans="1:8" x14ac:dyDescent="0.2">
      <c r="A59" s="34"/>
      <c r="B59" s="116" t="s">
        <v>308</v>
      </c>
      <c r="C59" s="117"/>
      <c r="D59" s="117"/>
      <c r="E59" s="117"/>
      <c r="F59" s="117"/>
      <c r="G59" s="117"/>
      <c r="H59" s="118"/>
    </row>
    <row r="60" spans="1:8" ht="26.25" thickBot="1" x14ac:dyDescent="0.25">
      <c r="A60" s="35" t="s">
        <v>309</v>
      </c>
      <c r="B60" s="119"/>
      <c r="C60" s="120"/>
      <c r="D60" s="120"/>
      <c r="E60" s="120"/>
      <c r="F60" s="120"/>
      <c r="G60" s="120"/>
      <c r="H60" s="121"/>
    </row>
    <row r="61" spans="1:8" x14ac:dyDescent="0.2">
      <c r="A61" s="35" t="s">
        <v>310</v>
      </c>
    </row>
    <row r="63" spans="1:8" x14ac:dyDescent="0.2">
      <c r="A63" s="38" t="s">
        <v>0</v>
      </c>
    </row>
    <row r="64" spans="1:8" ht="38.25" x14ac:dyDescent="0.2">
      <c r="A64" s="33" t="s">
        <v>1</v>
      </c>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5" r:id="rId5" name="Control 1">
          <controlPr defaultSize="0" r:id="rId6">
            <anchor moveWithCells="1">
              <from>
                <xdr:col>0</xdr:col>
                <xdr:colOff>0</xdr:colOff>
                <xdr:row>45</xdr:row>
                <xdr:rowOff>142875</xdr:rowOff>
              </from>
              <to>
                <xdr:col>0</xdr:col>
                <xdr:colOff>495300</xdr:colOff>
                <xdr:row>46</xdr:row>
                <xdr:rowOff>180975</xdr:rowOff>
              </to>
            </anchor>
          </controlPr>
        </control>
      </mc:Choice>
      <mc:Fallback>
        <control shapeId="1025" r:id="rId5" name="Control 1"/>
      </mc:Fallback>
    </mc:AlternateContent>
    <mc:AlternateContent xmlns:mc="http://schemas.openxmlformats.org/markup-compatibility/2006">
      <mc:Choice Requires="x14">
        <control shapeId="1026" r:id="rId7" name="Control 2">
          <controlPr defaultSize="0" r:id="rId6">
            <anchor moveWithCells="1">
              <from>
                <xdr:col>0</xdr:col>
                <xdr:colOff>0</xdr:colOff>
                <xdr:row>53</xdr:row>
                <xdr:rowOff>28575</xdr:rowOff>
              </from>
              <to>
                <xdr:col>0</xdr:col>
                <xdr:colOff>495300</xdr:colOff>
                <xdr:row>53</xdr:row>
                <xdr:rowOff>238125</xdr:rowOff>
              </to>
            </anchor>
          </controlPr>
        </control>
      </mc:Choice>
      <mc:Fallback>
        <control shapeId="1026" r:id="rId7" name="Control 2"/>
      </mc:Fallback>
    </mc:AlternateContent>
    <mc:AlternateContent xmlns:mc="http://schemas.openxmlformats.org/markup-compatibility/2006">
      <mc:Choice Requires="x14">
        <control shapeId="1027" r:id="rId8" name="Control 3">
          <controlPr defaultSize="0" r:id="rId6">
            <anchor moveWithCells="1">
              <from>
                <xdr:col>0</xdr:col>
                <xdr:colOff>0</xdr:colOff>
                <xdr:row>59</xdr:row>
                <xdr:rowOff>95250</xdr:rowOff>
              </from>
              <to>
                <xdr:col>0</xdr:col>
                <xdr:colOff>495300</xdr:colOff>
                <xdr:row>59</xdr:row>
                <xdr:rowOff>304800</xdr:rowOff>
              </to>
            </anchor>
          </controlPr>
        </control>
      </mc:Choice>
      <mc:Fallback>
        <control shapeId="1027" r:id="rId8"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296"/>
  <sheetViews>
    <sheetView topLeftCell="B1" zoomScale="70" zoomScaleNormal="70" workbookViewId="0">
      <selection activeCell="B1" sqref="B1"/>
    </sheetView>
  </sheetViews>
  <sheetFormatPr baseColWidth="10" defaultColWidth="11" defaultRowHeight="15" x14ac:dyDescent="0.25"/>
  <cols>
    <col min="1" max="1" width="28.7109375" style="16" customWidth="1"/>
    <col min="2" max="2" width="64.7109375" style="3" customWidth="1"/>
    <col min="3" max="3" width="1.7109375" style="9" customWidth="1"/>
    <col min="4" max="4" width="11.28515625" style="64" bestFit="1" customWidth="1"/>
    <col min="5" max="9" width="11.7109375" style="64" bestFit="1" customWidth="1"/>
    <col min="10" max="10" width="13" style="65" bestFit="1" customWidth="1"/>
    <col min="11" max="11" width="13" style="64" bestFit="1" customWidth="1"/>
    <col min="12" max="12" width="14.5703125" style="64" customWidth="1"/>
    <col min="13" max="16384" width="11" style="9"/>
  </cols>
  <sheetData>
    <row r="1" spans="1:12" ht="23.25" x14ac:dyDescent="0.25">
      <c r="A1" s="52" t="s">
        <v>106</v>
      </c>
      <c r="B1" s="154" t="s">
        <v>2</v>
      </c>
    </row>
    <row r="3" spans="1:12" x14ac:dyDescent="0.25">
      <c r="B3" s="20" t="s">
        <v>3</v>
      </c>
    </row>
    <row r="4" spans="1:12" ht="15.75" thickBot="1" x14ac:dyDescent="0.3"/>
    <row r="5" spans="1:12" x14ac:dyDescent="0.25">
      <c r="A5" s="17" t="s">
        <v>517</v>
      </c>
      <c r="B5" s="1" t="s">
        <v>91</v>
      </c>
      <c r="D5" s="66">
        <v>44592</v>
      </c>
      <c r="E5" s="66">
        <v>44620</v>
      </c>
      <c r="F5" s="66">
        <v>44651</v>
      </c>
      <c r="G5" s="66">
        <v>44681</v>
      </c>
      <c r="H5" s="66">
        <v>44712</v>
      </c>
      <c r="I5" s="66">
        <v>44742</v>
      </c>
      <c r="J5" s="66">
        <v>44773</v>
      </c>
      <c r="K5" s="66">
        <v>44804</v>
      </c>
      <c r="L5" s="66">
        <v>44834</v>
      </c>
    </row>
    <row r="6" spans="1:12" ht="15.75" thickBot="1" x14ac:dyDescent="0.3">
      <c r="B6" s="2" t="s">
        <v>4</v>
      </c>
      <c r="D6" s="63">
        <v>50427000</v>
      </c>
      <c r="E6" s="63">
        <v>50427000</v>
      </c>
      <c r="F6" s="63">
        <v>50427000</v>
      </c>
      <c r="G6" s="63">
        <v>50427000</v>
      </c>
      <c r="H6" s="63">
        <v>50427000</v>
      </c>
      <c r="I6" s="63">
        <v>50427000</v>
      </c>
      <c r="J6" s="63">
        <v>50427000</v>
      </c>
      <c r="K6" s="63">
        <v>50427000</v>
      </c>
      <c r="L6" s="63">
        <v>50427000</v>
      </c>
    </row>
    <row r="7" spans="1:12" ht="30" x14ac:dyDescent="0.25">
      <c r="B7" s="51" t="s">
        <v>5</v>
      </c>
    </row>
    <row r="8" spans="1:12" x14ac:dyDescent="0.25">
      <c r="B8" s="51" t="s">
        <v>134</v>
      </c>
    </row>
    <row r="9" spans="1:12" x14ac:dyDescent="0.25">
      <c r="B9" s="21" t="s">
        <v>110</v>
      </c>
    </row>
    <row r="11" spans="1:12" ht="15.75" thickBot="1" x14ac:dyDescent="0.3"/>
    <row r="12" spans="1:12" x14ac:dyDescent="0.25">
      <c r="A12" s="17" t="s">
        <v>517</v>
      </c>
      <c r="B12" s="1" t="s">
        <v>6</v>
      </c>
      <c r="D12" s="66">
        <v>44592</v>
      </c>
      <c r="E12" s="66">
        <v>44620</v>
      </c>
      <c r="F12" s="66">
        <v>44651</v>
      </c>
      <c r="G12" s="66">
        <v>44681</v>
      </c>
      <c r="H12" s="66">
        <v>44712</v>
      </c>
      <c r="I12" s="66">
        <v>44742</v>
      </c>
      <c r="J12" s="66">
        <v>44773</v>
      </c>
      <c r="K12" s="66">
        <v>44804</v>
      </c>
      <c r="L12" s="66">
        <v>44834</v>
      </c>
    </row>
    <row r="13" spans="1:12" ht="15.75" thickBot="1" x14ac:dyDescent="0.3">
      <c r="B13" s="2" t="s">
        <v>4</v>
      </c>
      <c r="D13" s="63">
        <f t="shared" ref="D13" si="0">6+8+13</f>
        <v>27</v>
      </c>
      <c r="E13" s="63">
        <f>6+8+13</f>
        <v>27</v>
      </c>
      <c r="F13" s="63">
        <f t="shared" ref="F13:L13" si="1">6+8+13</f>
        <v>27</v>
      </c>
      <c r="G13" s="63">
        <f t="shared" si="1"/>
        <v>27</v>
      </c>
      <c r="H13" s="63">
        <f t="shared" si="1"/>
        <v>27</v>
      </c>
      <c r="I13" s="63">
        <f t="shared" si="1"/>
        <v>27</v>
      </c>
      <c r="J13" s="63">
        <f t="shared" si="1"/>
        <v>27</v>
      </c>
      <c r="K13" s="63">
        <f t="shared" si="1"/>
        <v>27</v>
      </c>
      <c r="L13" s="63">
        <f t="shared" si="1"/>
        <v>27</v>
      </c>
    </row>
    <row r="14" spans="1:12" ht="45" x14ac:dyDescent="0.25">
      <c r="B14" s="51" t="s">
        <v>7</v>
      </c>
    </row>
    <row r="15" spans="1:12" x14ac:dyDescent="0.25">
      <c r="B15" s="12" t="s">
        <v>8</v>
      </c>
    </row>
    <row r="16" spans="1:12" x14ac:dyDescent="0.25">
      <c r="B16" s="51" t="s">
        <v>9</v>
      </c>
    </row>
    <row r="17" spans="1:12" x14ac:dyDescent="0.25">
      <c r="B17" s="21" t="s">
        <v>110</v>
      </c>
    </row>
    <row r="19" spans="1:12" ht="15.75" thickBot="1" x14ac:dyDescent="0.3"/>
    <row r="20" spans="1:12" x14ac:dyDescent="0.25">
      <c r="A20" s="17" t="s">
        <v>517</v>
      </c>
      <c r="B20" s="1" t="s">
        <v>64</v>
      </c>
      <c r="D20" s="66">
        <v>44592</v>
      </c>
      <c r="E20" s="66">
        <v>44620</v>
      </c>
      <c r="F20" s="66">
        <v>44651</v>
      </c>
      <c r="G20" s="66">
        <v>44681</v>
      </c>
      <c r="H20" s="66">
        <v>44712</v>
      </c>
      <c r="I20" s="66">
        <v>44742</v>
      </c>
      <c r="J20" s="66">
        <v>44773</v>
      </c>
      <c r="K20" s="66">
        <v>44804</v>
      </c>
      <c r="L20" s="66">
        <v>44834</v>
      </c>
    </row>
    <row r="21" spans="1:12" ht="15.75" thickBot="1" x14ac:dyDescent="0.3">
      <c r="B21" s="2" t="s">
        <v>4</v>
      </c>
      <c r="D21" s="63">
        <v>84</v>
      </c>
      <c r="E21" s="63">
        <v>84</v>
      </c>
      <c r="F21" s="63">
        <v>84</v>
      </c>
      <c r="G21" s="63">
        <v>84</v>
      </c>
      <c r="H21" s="63">
        <v>84</v>
      </c>
      <c r="I21" s="63">
        <v>84</v>
      </c>
      <c r="J21" s="63">
        <v>84</v>
      </c>
      <c r="K21" s="63">
        <v>84</v>
      </c>
      <c r="L21" s="63">
        <v>84</v>
      </c>
    </row>
    <row r="22" spans="1:12" ht="30" x14ac:dyDescent="0.25">
      <c r="B22" s="51" t="s">
        <v>135</v>
      </c>
    </row>
    <row r="23" spans="1:12" ht="45" x14ac:dyDescent="0.25">
      <c r="B23" s="51" t="s">
        <v>65</v>
      </c>
    </row>
    <row r="24" spans="1:12" x14ac:dyDescent="0.25">
      <c r="B24" s="21" t="s">
        <v>110</v>
      </c>
    </row>
    <row r="26" spans="1:12" ht="15.75" thickBot="1" x14ac:dyDescent="0.3"/>
    <row r="27" spans="1:12" ht="30" x14ac:dyDescent="0.25">
      <c r="A27" s="17" t="s">
        <v>517</v>
      </c>
      <c r="B27" s="1" t="s">
        <v>92</v>
      </c>
      <c r="D27" s="66">
        <v>44592</v>
      </c>
      <c r="E27" s="66">
        <v>44620</v>
      </c>
      <c r="F27" s="66">
        <v>44651</v>
      </c>
      <c r="G27" s="66">
        <v>44681</v>
      </c>
      <c r="H27" s="66">
        <v>44712</v>
      </c>
      <c r="I27" s="66">
        <v>44742</v>
      </c>
      <c r="J27" s="66">
        <v>44773</v>
      </c>
      <c r="K27" s="66">
        <v>44804</v>
      </c>
      <c r="L27" s="66">
        <v>44834</v>
      </c>
    </row>
    <row r="28" spans="1:12" ht="15.75" thickBot="1" x14ac:dyDescent="0.3">
      <c r="B28" s="2" t="s">
        <v>4</v>
      </c>
      <c r="D28" s="63">
        <v>50427000</v>
      </c>
      <c r="E28" s="63">
        <v>50427000</v>
      </c>
      <c r="F28" s="63">
        <v>50427000</v>
      </c>
      <c r="G28" s="63">
        <v>50427000</v>
      </c>
      <c r="H28" s="63">
        <v>50427000</v>
      </c>
      <c r="I28" s="63">
        <v>50427000</v>
      </c>
      <c r="J28" s="63">
        <v>50427000</v>
      </c>
      <c r="K28" s="63">
        <v>50427000</v>
      </c>
      <c r="L28" s="63">
        <v>50427000</v>
      </c>
    </row>
    <row r="29" spans="1:12" ht="45" x14ac:dyDescent="0.25">
      <c r="B29" s="2" t="s">
        <v>10</v>
      </c>
    </row>
    <row r="30" spans="1:12" ht="30" x14ac:dyDescent="0.25">
      <c r="B30" s="51" t="s">
        <v>136</v>
      </c>
    </row>
    <row r="31" spans="1:12" x14ac:dyDescent="0.25">
      <c r="B31" s="21" t="s">
        <v>110</v>
      </c>
    </row>
    <row r="33" spans="1:12" ht="15.75" thickBot="1" x14ac:dyDescent="0.3"/>
    <row r="34" spans="1:12" ht="30" x14ac:dyDescent="0.25">
      <c r="A34" s="17" t="s">
        <v>517</v>
      </c>
      <c r="B34" s="1" t="s">
        <v>93</v>
      </c>
      <c r="D34" s="66">
        <v>44592</v>
      </c>
      <c r="E34" s="66">
        <v>44620</v>
      </c>
      <c r="F34" s="66">
        <v>44651</v>
      </c>
      <c r="G34" s="66">
        <v>44651</v>
      </c>
      <c r="H34" s="66">
        <v>44712</v>
      </c>
      <c r="I34" s="66">
        <v>44742</v>
      </c>
      <c r="J34" s="66">
        <v>44773</v>
      </c>
      <c r="K34" s="66">
        <v>44804</v>
      </c>
      <c r="L34" s="66">
        <v>44834</v>
      </c>
    </row>
    <row r="35" spans="1:12" ht="15.75" thickBot="1" x14ac:dyDescent="0.3">
      <c r="B35" s="2" t="s">
        <v>4</v>
      </c>
      <c r="D35" s="175">
        <v>0</v>
      </c>
      <c r="E35" s="175">
        <v>0</v>
      </c>
      <c r="F35" s="175">
        <v>0</v>
      </c>
      <c r="G35" s="175">
        <v>0</v>
      </c>
      <c r="H35" s="175">
        <v>0</v>
      </c>
      <c r="I35" s="175">
        <v>0</v>
      </c>
      <c r="J35" s="175">
        <v>0</v>
      </c>
      <c r="K35" s="175">
        <v>0</v>
      </c>
      <c r="L35" s="175">
        <v>0</v>
      </c>
    </row>
    <row r="36" spans="1:12" ht="45" x14ac:dyDescent="0.25">
      <c r="B36" s="2" t="s">
        <v>11</v>
      </c>
    </row>
    <row r="37" spans="1:12" ht="30" x14ac:dyDescent="0.25">
      <c r="B37" s="51" t="s">
        <v>137</v>
      </c>
    </row>
    <row r="38" spans="1:12" x14ac:dyDescent="0.25">
      <c r="B38" s="21" t="s">
        <v>110</v>
      </c>
    </row>
    <row r="39" spans="1:12" ht="15.75" thickBot="1" x14ac:dyDescent="0.3"/>
    <row r="40" spans="1:12" x14ac:dyDescent="0.25">
      <c r="D40" s="66">
        <v>44592</v>
      </c>
      <c r="E40" s="66">
        <v>44620</v>
      </c>
      <c r="F40" s="66">
        <v>44651</v>
      </c>
      <c r="G40" s="66">
        <v>44681</v>
      </c>
      <c r="H40" s="66">
        <v>44712</v>
      </c>
      <c r="I40" s="66">
        <v>44742</v>
      </c>
      <c r="J40" s="66">
        <v>44773</v>
      </c>
      <c r="K40" s="66">
        <v>44804</v>
      </c>
      <c r="L40" s="66">
        <v>44834</v>
      </c>
    </row>
    <row r="41" spans="1:12" ht="15.75" thickBot="1" x14ac:dyDescent="0.3">
      <c r="B41" s="15" t="s">
        <v>138</v>
      </c>
      <c r="D41" s="68">
        <f>+D28+D35</f>
        <v>50427000</v>
      </c>
      <c r="E41" s="63">
        <f t="shared" ref="E41:L41" si="2">+E28+E35</f>
        <v>50427000</v>
      </c>
      <c r="F41" s="63">
        <f t="shared" si="2"/>
        <v>50427000</v>
      </c>
      <c r="G41" s="63">
        <f t="shared" si="2"/>
        <v>50427000</v>
      </c>
      <c r="H41" s="63">
        <f t="shared" si="2"/>
        <v>50427000</v>
      </c>
      <c r="I41" s="86">
        <f t="shared" si="2"/>
        <v>50427000</v>
      </c>
      <c r="J41" s="67">
        <f t="shared" si="2"/>
        <v>50427000</v>
      </c>
      <c r="K41" s="63">
        <f t="shared" si="2"/>
        <v>50427000</v>
      </c>
      <c r="L41" s="63">
        <f t="shared" si="2"/>
        <v>50427000</v>
      </c>
    </row>
    <row r="42" spans="1:12" ht="30" x14ac:dyDescent="0.25">
      <c r="B42" s="13" t="s">
        <v>518</v>
      </c>
    </row>
    <row r="44" spans="1:12" ht="15.75" thickBot="1" x14ac:dyDescent="0.3"/>
    <row r="45" spans="1:12" x14ac:dyDescent="0.25">
      <c r="A45" s="18" t="s">
        <v>514</v>
      </c>
      <c r="B45" s="1" t="s">
        <v>139</v>
      </c>
      <c r="D45" s="66">
        <v>44592</v>
      </c>
      <c r="E45" s="66">
        <v>44620</v>
      </c>
      <c r="F45" s="66">
        <v>44651</v>
      </c>
      <c r="G45" s="66">
        <v>44681</v>
      </c>
      <c r="H45" s="66">
        <v>44712</v>
      </c>
      <c r="I45" s="66">
        <v>44742</v>
      </c>
      <c r="J45" s="66">
        <v>44773</v>
      </c>
      <c r="K45" s="66">
        <v>44804</v>
      </c>
      <c r="L45" s="66">
        <v>44834</v>
      </c>
    </row>
    <row r="46" spans="1:12" ht="15.75" thickBot="1" x14ac:dyDescent="0.3">
      <c r="B46" s="2" t="s">
        <v>4</v>
      </c>
      <c r="D46" s="69">
        <v>2532</v>
      </c>
      <c r="E46" s="95">
        <v>2532</v>
      </c>
      <c r="F46" s="69">
        <v>2532</v>
      </c>
      <c r="G46" s="95">
        <v>2532</v>
      </c>
      <c r="H46" s="69">
        <v>2532</v>
      </c>
      <c r="I46" s="69">
        <v>2532</v>
      </c>
      <c r="J46" s="69">
        <v>2532</v>
      </c>
      <c r="K46" s="69">
        <v>2532</v>
      </c>
      <c r="L46" s="69">
        <v>2532</v>
      </c>
    </row>
    <row r="47" spans="1:12" ht="30" x14ac:dyDescent="0.25">
      <c r="B47" s="51" t="s">
        <v>12</v>
      </c>
    </row>
    <row r="48" spans="1:12" ht="30" x14ac:dyDescent="0.25">
      <c r="B48" s="51" t="s">
        <v>140</v>
      </c>
    </row>
    <row r="49" spans="1:12" x14ac:dyDescent="0.25">
      <c r="B49" s="51" t="s">
        <v>109</v>
      </c>
    </row>
    <row r="51" spans="1:12" ht="15.75" thickBot="1" x14ac:dyDescent="0.3"/>
    <row r="52" spans="1:12" x14ac:dyDescent="0.25">
      <c r="A52" s="18" t="s">
        <v>514</v>
      </c>
      <c r="B52" s="1" t="s">
        <v>141</v>
      </c>
      <c r="D52" s="66">
        <v>44592</v>
      </c>
      <c r="E52" s="66">
        <v>44620</v>
      </c>
      <c r="F52" s="66">
        <v>44651</v>
      </c>
      <c r="G52" s="66">
        <v>44681</v>
      </c>
      <c r="H52" s="66">
        <v>44712</v>
      </c>
      <c r="I52" s="66">
        <v>44742</v>
      </c>
      <c r="J52" s="66">
        <v>44773</v>
      </c>
      <c r="K52" s="66">
        <v>44804</v>
      </c>
      <c r="L52" s="66">
        <v>44834</v>
      </c>
    </row>
    <row r="53" spans="1:12" ht="15.75" thickBot="1" x14ac:dyDescent="0.3">
      <c r="B53" s="2" t="s">
        <v>4</v>
      </c>
      <c r="D53" s="67">
        <v>0</v>
      </c>
      <c r="E53" s="70">
        <v>0</v>
      </c>
      <c r="F53" s="70">
        <v>0</v>
      </c>
      <c r="G53" s="70">
        <v>0</v>
      </c>
      <c r="H53" s="63">
        <v>0</v>
      </c>
      <c r="I53" s="86">
        <v>0</v>
      </c>
      <c r="J53" s="67">
        <v>0</v>
      </c>
      <c r="K53" s="63">
        <v>0</v>
      </c>
      <c r="L53" s="63">
        <v>0</v>
      </c>
    </row>
    <row r="54" spans="1:12" ht="30" x14ac:dyDescent="0.25">
      <c r="B54" s="51" t="s">
        <v>13</v>
      </c>
    </row>
    <row r="55" spans="1:12" ht="30" x14ac:dyDescent="0.25">
      <c r="B55" s="51" t="s">
        <v>142</v>
      </c>
    </row>
    <row r="56" spans="1:12" x14ac:dyDescent="0.25">
      <c r="B56" s="51" t="s">
        <v>109</v>
      </c>
    </row>
    <row r="58" spans="1:12" ht="15.75" thickBot="1" x14ac:dyDescent="0.3"/>
    <row r="59" spans="1:12" x14ac:dyDescent="0.25">
      <c r="A59" s="17" t="s">
        <v>517</v>
      </c>
      <c r="B59" s="1" t="s">
        <v>66</v>
      </c>
      <c r="D59" s="66">
        <v>44592</v>
      </c>
      <c r="E59" s="66">
        <v>44620</v>
      </c>
      <c r="F59" s="66">
        <v>44651</v>
      </c>
      <c r="G59" s="66">
        <v>44681</v>
      </c>
      <c r="H59" s="66">
        <v>44712</v>
      </c>
      <c r="I59" s="66">
        <v>44742</v>
      </c>
      <c r="J59" s="66">
        <v>44773</v>
      </c>
      <c r="K59" s="66">
        <v>44804</v>
      </c>
      <c r="L59" s="66">
        <v>44834</v>
      </c>
    </row>
    <row r="60" spans="1:12" ht="15.75" thickBot="1" x14ac:dyDescent="0.3">
      <c r="B60" s="2" t="s">
        <v>4</v>
      </c>
      <c r="D60" s="63">
        <v>84</v>
      </c>
      <c r="E60" s="63">
        <v>84</v>
      </c>
      <c r="F60" s="63">
        <v>84</v>
      </c>
      <c r="G60" s="63">
        <v>84</v>
      </c>
      <c r="H60" s="63">
        <v>84</v>
      </c>
      <c r="I60" s="63">
        <v>84</v>
      </c>
      <c r="J60" s="63">
        <v>84</v>
      </c>
      <c r="K60" s="63">
        <v>84</v>
      </c>
      <c r="L60" s="63">
        <v>84</v>
      </c>
    </row>
    <row r="61" spans="1:12" ht="45" x14ac:dyDescent="0.25">
      <c r="B61" s="51" t="s">
        <v>14</v>
      </c>
    </row>
    <row r="62" spans="1:12" ht="30" x14ac:dyDescent="0.25">
      <c r="B62" s="51" t="s">
        <v>111</v>
      </c>
    </row>
    <row r="63" spans="1:12" x14ac:dyDescent="0.25">
      <c r="B63" s="21" t="s">
        <v>110</v>
      </c>
    </row>
    <row r="64" spans="1:12" x14ac:dyDescent="0.25">
      <c r="B64" s="51"/>
    </row>
    <row r="66" spans="1:12" ht="15.75" thickBot="1" x14ac:dyDescent="0.3"/>
    <row r="67" spans="1:12" x14ac:dyDescent="0.25">
      <c r="A67" s="17" t="s">
        <v>517</v>
      </c>
      <c r="B67" s="1" t="s">
        <v>67</v>
      </c>
      <c r="D67" s="66">
        <v>44592</v>
      </c>
      <c r="E67" s="66">
        <v>44620</v>
      </c>
      <c r="F67" s="66">
        <v>44651</v>
      </c>
      <c r="G67" s="66">
        <v>44651</v>
      </c>
      <c r="H67" s="66">
        <v>44712</v>
      </c>
      <c r="I67" s="66">
        <v>44742</v>
      </c>
      <c r="J67" s="66">
        <v>44773</v>
      </c>
      <c r="K67" s="66">
        <v>44804</v>
      </c>
      <c r="L67" s="66">
        <v>44834</v>
      </c>
    </row>
    <row r="68" spans="1:12" ht="15.75" thickBot="1" x14ac:dyDescent="0.3">
      <c r="B68" s="2" t="s">
        <v>4</v>
      </c>
      <c r="D68" s="68">
        <v>0</v>
      </c>
      <c r="E68" s="63">
        <v>0</v>
      </c>
      <c r="F68" s="63">
        <v>0</v>
      </c>
      <c r="G68" s="63">
        <v>0</v>
      </c>
      <c r="H68" s="63">
        <v>0</v>
      </c>
      <c r="I68" s="86">
        <v>0</v>
      </c>
      <c r="J68" s="67">
        <v>0</v>
      </c>
      <c r="K68" s="63">
        <v>0</v>
      </c>
      <c r="L68" s="63">
        <v>0</v>
      </c>
    </row>
    <row r="69" spans="1:12" ht="45" x14ac:dyDescent="0.25">
      <c r="B69" s="51" t="s">
        <v>15</v>
      </c>
    </row>
    <row r="70" spans="1:12" ht="30" x14ac:dyDescent="0.25">
      <c r="B70" s="51" t="s">
        <v>143</v>
      </c>
    </row>
    <row r="71" spans="1:12" x14ac:dyDescent="0.25">
      <c r="B71" s="21" t="s">
        <v>110</v>
      </c>
    </row>
    <row r="72" spans="1:12" ht="15.75" thickBot="1" x14ac:dyDescent="0.3"/>
    <row r="73" spans="1:12" x14ac:dyDescent="0.25">
      <c r="D73" s="66">
        <v>44592</v>
      </c>
      <c r="E73" s="66">
        <v>44620</v>
      </c>
      <c r="F73" s="66">
        <v>44651</v>
      </c>
      <c r="G73" s="66">
        <v>44681</v>
      </c>
      <c r="H73" s="66">
        <v>44712</v>
      </c>
      <c r="I73" s="66">
        <v>44742</v>
      </c>
      <c r="J73" s="66">
        <v>44773</v>
      </c>
      <c r="K73" s="66">
        <v>44804</v>
      </c>
      <c r="L73" s="66">
        <v>44834</v>
      </c>
    </row>
    <row r="74" spans="1:12" ht="15.75" thickBot="1" x14ac:dyDescent="0.3">
      <c r="B74" s="15" t="s">
        <v>16</v>
      </c>
      <c r="D74" s="68">
        <f>+D60+D68</f>
        <v>84</v>
      </c>
      <c r="E74" s="63">
        <f t="shared" ref="E74:L74" si="3">+E60+E68</f>
        <v>84</v>
      </c>
      <c r="F74" s="63">
        <f t="shared" si="3"/>
        <v>84</v>
      </c>
      <c r="G74" s="63">
        <f t="shared" si="3"/>
        <v>84</v>
      </c>
      <c r="H74" s="63">
        <f t="shared" si="3"/>
        <v>84</v>
      </c>
      <c r="I74" s="86">
        <f t="shared" si="3"/>
        <v>84</v>
      </c>
      <c r="J74" s="67">
        <f t="shared" si="3"/>
        <v>84</v>
      </c>
      <c r="K74" s="63">
        <f t="shared" si="3"/>
        <v>84</v>
      </c>
      <c r="L74" s="63">
        <f t="shared" si="3"/>
        <v>84</v>
      </c>
    </row>
    <row r="75" spans="1:12" ht="15.75" thickBot="1" x14ac:dyDescent="0.3"/>
    <row r="76" spans="1:12" ht="30" x14ac:dyDescent="0.25">
      <c r="A76" s="18" t="s">
        <v>514</v>
      </c>
      <c r="B76" s="1" t="s">
        <v>112</v>
      </c>
      <c r="D76" s="66">
        <v>44592</v>
      </c>
      <c r="E76" s="66">
        <v>44620</v>
      </c>
      <c r="F76" s="66">
        <v>44651</v>
      </c>
      <c r="G76" s="66">
        <v>44681</v>
      </c>
      <c r="H76" s="66">
        <v>44712</v>
      </c>
      <c r="I76" s="66">
        <v>44742</v>
      </c>
      <c r="J76" s="66">
        <v>44773</v>
      </c>
      <c r="K76" s="66">
        <v>44804</v>
      </c>
      <c r="L76" s="66">
        <v>44834</v>
      </c>
    </row>
    <row r="77" spans="1:12" ht="15.75" thickBot="1" x14ac:dyDescent="0.3">
      <c r="B77" s="2" t="s">
        <v>4</v>
      </c>
      <c r="D77" s="67">
        <v>72</v>
      </c>
      <c r="E77" s="67">
        <v>72</v>
      </c>
      <c r="F77" s="67">
        <v>72</v>
      </c>
      <c r="G77" s="67">
        <v>72</v>
      </c>
      <c r="H77" s="67">
        <v>72</v>
      </c>
      <c r="I77" s="67">
        <v>72</v>
      </c>
      <c r="J77" s="67">
        <v>72</v>
      </c>
      <c r="K77" s="67">
        <v>72</v>
      </c>
      <c r="L77" s="67">
        <v>72</v>
      </c>
    </row>
    <row r="78" spans="1:12" ht="30" x14ac:dyDescent="0.25">
      <c r="B78" s="2" t="s">
        <v>17</v>
      </c>
    </row>
    <row r="79" spans="1:12" ht="45" x14ac:dyDescent="0.25">
      <c r="B79" s="51" t="s">
        <v>122</v>
      </c>
    </row>
    <row r="80" spans="1:12" ht="30" x14ac:dyDescent="0.25">
      <c r="B80" s="51" t="s">
        <v>18</v>
      </c>
    </row>
    <row r="81" spans="1:12" x14ac:dyDescent="0.25">
      <c r="B81" s="51" t="s">
        <v>109</v>
      </c>
    </row>
    <row r="83" spans="1:12" ht="15.75" thickBot="1" x14ac:dyDescent="0.3"/>
    <row r="84" spans="1:12" ht="30" x14ac:dyDescent="0.25">
      <c r="A84" s="18" t="s">
        <v>514</v>
      </c>
      <c r="B84" s="1" t="s">
        <v>68</v>
      </c>
      <c r="D84" s="66">
        <v>44592</v>
      </c>
      <c r="E84" s="66">
        <v>44620</v>
      </c>
      <c r="F84" s="66">
        <v>44651</v>
      </c>
      <c r="G84" s="66">
        <v>44681</v>
      </c>
      <c r="H84" s="66">
        <v>44712</v>
      </c>
      <c r="I84" s="66">
        <v>44742</v>
      </c>
      <c r="J84" s="66">
        <v>44773</v>
      </c>
      <c r="K84" s="66">
        <v>44804</v>
      </c>
      <c r="L84" s="66">
        <v>44834</v>
      </c>
    </row>
    <row r="85" spans="1:12" ht="15.75" thickBot="1" x14ac:dyDescent="0.3">
      <c r="B85" s="2" t="s">
        <v>4</v>
      </c>
      <c r="D85" s="67">
        <v>0</v>
      </c>
      <c r="E85" s="70">
        <v>0</v>
      </c>
      <c r="F85" s="70">
        <v>0</v>
      </c>
      <c r="G85" s="70">
        <v>0</v>
      </c>
      <c r="H85" s="70">
        <v>0</v>
      </c>
      <c r="I85" s="90">
        <v>0</v>
      </c>
      <c r="J85" s="67">
        <v>0</v>
      </c>
      <c r="K85" s="67">
        <v>0</v>
      </c>
      <c r="L85" s="67">
        <v>0</v>
      </c>
    </row>
    <row r="86" spans="1:12" ht="30" x14ac:dyDescent="0.25">
      <c r="B86" s="2" t="s">
        <v>19</v>
      </c>
    </row>
    <row r="87" spans="1:12" ht="30" x14ac:dyDescent="0.25">
      <c r="B87" s="51" t="s">
        <v>20</v>
      </c>
    </row>
    <row r="88" spans="1:12" ht="30" x14ac:dyDescent="0.25">
      <c r="B88" s="51" t="s">
        <v>18</v>
      </c>
    </row>
    <row r="89" spans="1:12" x14ac:dyDescent="0.25">
      <c r="B89" s="51" t="s">
        <v>109</v>
      </c>
    </row>
    <row r="92" spans="1:12" ht="15.75" thickBot="1" x14ac:dyDescent="0.3"/>
    <row r="93" spans="1:12" ht="30" x14ac:dyDescent="0.25">
      <c r="A93" s="18" t="s">
        <v>514</v>
      </c>
      <c r="B93" s="1" t="s">
        <v>69</v>
      </c>
      <c r="D93" s="66">
        <v>44592</v>
      </c>
      <c r="E93" s="66">
        <v>44620</v>
      </c>
      <c r="F93" s="66">
        <v>44651</v>
      </c>
      <c r="G93" s="66">
        <v>44681</v>
      </c>
      <c r="H93" s="66">
        <v>44712</v>
      </c>
      <c r="I93" s="66">
        <v>44742</v>
      </c>
      <c r="J93" s="66">
        <v>44773</v>
      </c>
      <c r="K93" s="66">
        <v>44804</v>
      </c>
      <c r="L93" s="66">
        <v>44834</v>
      </c>
    </row>
    <row r="94" spans="1:12" x14ac:dyDescent="0.25">
      <c r="B94" s="2" t="s">
        <v>4</v>
      </c>
      <c r="D94" s="155">
        <v>72</v>
      </c>
      <c r="E94" s="155">
        <v>72</v>
      </c>
      <c r="F94" s="155">
        <v>72</v>
      </c>
      <c r="G94" s="155">
        <v>72</v>
      </c>
      <c r="H94" s="155">
        <v>72</v>
      </c>
      <c r="I94" s="155">
        <v>72</v>
      </c>
      <c r="J94" s="155">
        <v>72</v>
      </c>
      <c r="K94" s="155">
        <v>72</v>
      </c>
      <c r="L94" s="155">
        <v>72</v>
      </c>
    </row>
    <row r="95" spans="1:12" ht="45" x14ac:dyDescent="0.25">
      <c r="B95" s="2" t="s">
        <v>21</v>
      </c>
    </row>
    <row r="96" spans="1:12" ht="45" x14ac:dyDescent="0.25">
      <c r="B96" s="51" t="s">
        <v>123</v>
      </c>
    </row>
    <row r="97" spans="1:12" ht="30" x14ac:dyDescent="0.25">
      <c r="B97" s="51" t="s">
        <v>22</v>
      </c>
    </row>
    <row r="98" spans="1:12" x14ac:dyDescent="0.25">
      <c r="B98" s="51" t="s">
        <v>109</v>
      </c>
    </row>
    <row r="100" spans="1:12" ht="15.75" thickBot="1" x14ac:dyDescent="0.3"/>
    <row r="101" spans="1:12" ht="30" x14ac:dyDescent="0.25">
      <c r="A101" s="18" t="s">
        <v>514</v>
      </c>
      <c r="B101" s="1" t="s">
        <v>70</v>
      </c>
      <c r="D101" s="66">
        <v>44592</v>
      </c>
      <c r="E101" s="66">
        <v>44620</v>
      </c>
      <c r="F101" s="66">
        <v>44651</v>
      </c>
      <c r="G101" s="66">
        <v>44681</v>
      </c>
      <c r="H101" s="66">
        <v>44712</v>
      </c>
      <c r="I101" s="66">
        <v>44742</v>
      </c>
      <c r="J101" s="66">
        <v>44773</v>
      </c>
      <c r="K101" s="66">
        <v>44804</v>
      </c>
      <c r="L101" s="66">
        <v>44834</v>
      </c>
    </row>
    <row r="102" spans="1:12" ht="15.75" thickBot="1" x14ac:dyDescent="0.3">
      <c r="B102" s="2" t="s">
        <v>4</v>
      </c>
      <c r="D102" s="67">
        <v>0</v>
      </c>
      <c r="E102" s="70">
        <v>0</v>
      </c>
      <c r="F102" s="70">
        <v>0</v>
      </c>
      <c r="G102" s="70">
        <v>0</v>
      </c>
      <c r="H102" s="70">
        <v>0</v>
      </c>
      <c r="I102" s="90">
        <v>0</v>
      </c>
      <c r="J102" s="67">
        <v>0</v>
      </c>
      <c r="K102" s="63">
        <v>0</v>
      </c>
      <c r="L102" s="63">
        <v>0</v>
      </c>
    </row>
    <row r="103" spans="1:12" ht="45" x14ac:dyDescent="0.25">
      <c r="B103" s="2" t="s">
        <v>23</v>
      </c>
    </row>
    <row r="104" spans="1:12" ht="45" x14ac:dyDescent="0.25">
      <c r="B104" s="51" t="s">
        <v>123</v>
      </c>
    </row>
    <row r="105" spans="1:12" ht="30" x14ac:dyDescent="0.25">
      <c r="B105" s="51" t="s">
        <v>22</v>
      </c>
    </row>
    <row r="106" spans="1:12" x14ac:dyDescent="0.25">
      <c r="B106" s="51" t="s">
        <v>109</v>
      </c>
    </row>
    <row r="109" spans="1:12" ht="15.75" thickBot="1" x14ac:dyDescent="0.3"/>
    <row r="110" spans="1:12" ht="30" x14ac:dyDescent="0.25">
      <c r="A110" s="18" t="s">
        <v>514</v>
      </c>
      <c r="B110" s="1" t="s">
        <v>94</v>
      </c>
      <c r="D110" s="66">
        <v>44592</v>
      </c>
      <c r="E110" s="66">
        <v>44620</v>
      </c>
      <c r="F110" s="66">
        <v>44651</v>
      </c>
      <c r="G110" s="66">
        <v>44681</v>
      </c>
      <c r="H110" s="66">
        <v>44712</v>
      </c>
      <c r="I110" s="66">
        <v>44742</v>
      </c>
      <c r="J110" s="66">
        <v>44773</v>
      </c>
      <c r="K110" s="66">
        <v>44804</v>
      </c>
      <c r="L110" s="66">
        <v>44834</v>
      </c>
    </row>
    <row r="111" spans="1:12" ht="15.75" thickBot="1" x14ac:dyDescent="0.3">
      <c r="B111" s="2" t="s">
        <v>4</v>
      </c>
      <c r="D111" s="71">
        <v>3263031.1799999997</v>
      </c>
      <c r="E111" s="71">
        <f>'[1]Extracción Mensual'!$E$97</f>
        <v>3109946.819999998</v>
      </c>
      <c r="F111" s="71">
        <v>3618696.6299999994</v>
      </c>
      <c r="G111" s="71">
        <v>3515797.24</v>
      </c>
      <c r="H111" s="71">
        <v>3748678.6599999997</v>
      </c>
      <c r="I111" s="71">
        <v>3579955.419999999</v>
      </c>
      <c r="J111" s="71">
        <v>3639300.38</v>
      </c>
      <c r="K111" s="71">
        <v>3481685.93</v>
      </c>
      <c r="L111" s="156">
        <v>3478789</v>
      </c>
    </row>
    <row r="112" spans="1:12" s="110" customFormat="1" ht="60" x14ac:dyDescent="0.25">
      <c r="A112" s="109"/>
      <c r="B112" s="105" t="s">
        <v>118</v>
      </c>
      <c r="D112" s="103"/>
      <c r="E112" s="103"/>
      <c r="F112" s="103"/>
      <c r="G112" s="103"/>
      <c r="H112" s="103"/>
      <c r="I112" s="103"/>
      <c r="J112" s="99"/>
      <c r="K112" s="103"/>
      <c r="L112" s="157"/>
    </row>
    <row r="113" spans="1:12" ht="30" x14ac:dyDescent="0.25">
      <c r="B113" s="4" t="s">
        <v>24</v>
      </c>
    </row>
    <row r="114" spans="1:12" x14ac:dyDescent="0.25">
      <c r="B114" s="4" t="s">
        <v>25</v>
      </c>
    </row>
    <row r="115" spans="1:12" ht="30" x14ac:dyDescent="0.25">
      <c r="B115" s="5" t="s">
        <v>95</v>
      </c>
    </row>
    <row r="117" spans="1:12" ht="15.75" thickBot="1" x14ac:dyDescent="0.3"/>
    <row r="118" spans="1:12" ht="30" x14ac:dyDescent="0.25">
      <c r="A118" s="18" t="s">
        <v>514</v>
      </c>
      <c r="B118" s="1" t="s">
        <v>96</v>
      </c>
      <c r="D118" s="66">
        <v>44592</v>
      </c>
      <c r="E118" s="66">
        <v>44620</v>
      </c>
      <c r="F118" s="66">
        <v>44651</v>
      </c>
      <c r="G118" s="66">
        <v>44681</v>
      </c>
      <c r="H118" s="66">
        <v>44712</v>
      </c>
      <c r="I118" s="66">
        <v>44742</v>
      </c>
      <c r="J118" s="66">
        <v>44773</v>
      </c>
      <c r="K118" s="66">
        <v>44804</v>
      </c>
      <c r="L118" s="66">
        <v>44834</v>
      </c>
    </row>
    <row r="119" spans="1:12" ht="15.75" thickBot="1" x14ac:dyDescent="0.3">
      <c r="B119" s="2" t="s">
        <v>4</v>
      </c>
      <c r="D119" s="67">
        <v>0</v>
      </c>
      <c r="E119" s="70">
        <v>0</v>
      </c>
      <c r="F119" s="70">
        <v>0</v>
      </c>
      <c r="G119" s="70">
        <v>0</v>
      </c>
      <c r="H119" s="70">
        <v>0</v>
      </c>
      <c r="I119" s="90">
        <v>0</v>
      </c>
      <c r="J119" s="67">
        <v>0</v>
      </c>
      <c r="K119" s="63">
        <v>0</v>
      </c>
      <c r="L119" s="63">
        <v>0</v>
      </c>
    </row>
    <row r="120" spans="1:12" ht="60" x14ac:dyDescent="0.25">
      <c r="B120" s="51" t="s">
        <v>119</v>
      </c>
    </row>
    <row r="121" spans="1:12" ht="30" x14ac:dyDescent="0.25">
      <c r="B121" s="12" t="s">
        <v>26</v>
      </c>
    </row>
    <row r="122" spans="1:12" x14ac:dyDescent="0.25">
      <c r="B122" s="51" t="s">
        <v>25</v>
      </c>
    </row>
    <row r="123" spans="1:12" ht="30" x14ac:dyDescent="0.25">
      <c r="B123" s="13" t="s">
        <v>97</v>
      </c>
    </row>
    <row r="124" spans="1:12" ht="15.75" thickBot="1" x14ac:dyDescent="0.3"/>
    <row r="125" spans="1:12" ht="30" x14ac:dyDescent="0.25">
      <c r="B125" s="6" t="s">
        <v>27</v>
      </c>
      <c r="D125" s="66">
        <v>44592</v>
      </c>
      <c r="E125" s="66">
        <v>44620</v>
      </c>
      <c r="F125" s="66">
        <v>44651</v>
      </c>
      <c r="G125" s="66">
        <v>44681</v>
      </c>
      <c r="H125" s="66">
        <v>44712</v>
      </c>
      <c r="I125" s="66">
        <v>44742</v>
      </c>
      <c r="J125" s="66">
        <v>44773</v>
      </c>
      <c r="K125" s="66">
        <v>44804</v>
      </c>
      <c r="L125" s="66">
        <v>44834</v>
      </c>
    </row>
    <row r="126" spans="1:12" ht="15.75" thickBot="1" x14ac:dyDescent="0.3">
      <c r="B126" s="6" t="s">
        <v>98</v>
      </c>
      <c r="D126" s="71">
        <v>3263031.1799999997</v>
      </c>
      <c r="E126" s="71">
        <f>'[1]Extracción Mensual'!$E$97</f>
        <v>3109946.819999998</v>
      </c>
      <c r="F126" s="71">
        <f>F111+F119</f>
        <v>3618696.6299999994</v>
      </c>
      <c r="G126" s="71">
        <f t="shared" ref="G126" si="4">+G111+G119</f>
        <v>3515797.24</v>
      </c>
      <c r="H126" s="71">
        <f>+H111+H119</f>
        <v>3748678.6599999997</v>
      </c>
      <c r="I126" s="71">
        <f t="shared" ref="I126:L126" si="5">+I111+I119</f>
        <v>3579955.419999999</v>
      </c>
      <c r="J126" s="72">
        <f t="shared" si="5"/>
        <v>3639300.38</v>
      </c>
      <c r="K126" s="72">
        <f t="shared" si="5"/>
        <v>3481685.93</v>
      </c>
      <c r="L126" s="63">
        <f t="shared" si="5"/>
        <v>3478789</v>
      </c>
    </row>
    <row r="127" spans="1:12" s="110" customFormat="1" x14ac:dyDescent="0.25">
      <c r="A127" s="109"/>
      <c r="B127" s="105" t="s">
        <v>124</v>
      </c>
      <c r="D127" s="103"/>
      <c r="E127" s="103"/>
      <c r="F127" s="103"/>
      <c r="G127" s="103"/>
      <c r="H127" s="103"/>
      <c r="I127" s="103"/>
      <c r="J127" s="99"/>
      <c r="K127" s="103"/>
      <c r="L127" s="157"/>
    </row>
    <row r="129" spans="1:12" ht="15.75" thickBot="1" x14ac:dyDescent="0.3"/>
    <row r="130" spans="1:12" ht="30" x14ac:dyDescent="0.25">
      <c r="A130" s="18" t="s">
        <v>514</v>
      </c>
      <c r="B130" s="1" t="s">
        <v>99</v>
      </c>
      <c r="D130" s="66">
        <v>44592</v>
      </c>
      <c r="E130" s="66">
        <v>44620</v>
      </c>
      <c r="F130" s="66">
        <v>44651</v>
      </c>
      <c r="G130" s="66">
        <v>44681</v>
      </c>
      <c r="H130" s="66">
        <v>44712</v>
      </c>
      <c r="I130" s="66">
        <v>44742</v>
      </c>
      <c r="J130" s="66">
        <v>44773</v>
      </c>
      <c r="K130" s="66">
        <v>44804</v>
      </c>
      <c r="L130" s="66">
        <v>44834</v>
      </c>
    </row>
    <row r="131" spans="1:12" ht="15.75" thickBot="1" x14ac:dyDescent="0.3">
      <c r="B131" s="2" t="s">
        <v>4</v>
      </c>
      <c r="D131" s="71">
        <v>3263031.1799999997</v>
      </c>
      <c r="E131" s="71">
        <f>'[1]Extracción Mensual'!$E$97</f>
        <v>3109946.819999998</v>
      </c>
      <c r="F131" s="71">
        <v>3498288.89</v>
      </c>
      <c r="G131" s="71">
        <v>3395083.04</v>
      </c>
      <c r="H131" s="71">
        <v>3636000.1699999995</v>
      </c>
      <c r="I131" s="71">
        <v>3461649.2199999988</v>
      </c>
      <c r="J131" s="72">
        <v>3517050.64</v>
      </c>
      <c r="K131" s="72">
        <v>3378043</v>
      </c>
      <c r="L131" s="63">
        <v>3246621</v>
      </c>
    </row>
    <row r="132" spans="1:12" ht="45" x14ac:dyDescent="0.25">
      <c r="B132" s="2" t="s">
        <v>113</v>
      </c>
    </row>
    <row r="133" spans="1:12" s="110" customFormat="1" ht="30" x14ac:dyDescent="0.25">
      <c r="A133" s="109"/>
      <c r="B133" s="105" t="s">
        <v>120</v>
      </c>
      <c r="D133" s="103"/>
      <c r="E133" s="103"/>
      <c r="F133" s="103"/>
      <c r="G133" s="103"/>
      <c r="H133" s="103"/>
      <c r="I133" s="103"/>
      <c r="J133" s="99"/>
      <c r="K133" s="103"/>
      <c r="L133" s="157"/>
    </row>
    <row r="135" spans="1:12" ht="15.75" thickBot="1" x14ac:dyDescent="0.3"/>
    <row r="136" spans="1:12" ht="30" x14ac:dyDescent="0.25">
      <c r="A136" s="18" t="s">
        <v>514</v>
      </c>
      <c r="B136" s="1" t="s">
        <v>100</v>
      </c>
      <c r="D136" s="66">
        <v>44592</v>
      </c>
      <c r="E136" s="66">
        <v>44620</v>
      </c>
      <c r="F136" s="66">
        <v>44651</v>
      </c>
      <c r="G136" s="66">
        <v>44681</v>
      </c>
      <c r="H136" s="66">
        <v>44712</v>
      </c>
      <c r="I136" s="66">
        <v>44742</v>
      </c>
      <c r="J136" s="66">
        <v>44773</v>
      </c>
      <c r="K136" s="66">
        <v>44804</v>
      </c>
      <c r="L136" s="66">
        <v>44834</v>
      </c>
    </row>
    <row r="137" spans="1:12" ht="15.75" thickBot="1" x14ac:dyDescent="0.3">
      <c r="B137" s="2" t="s">
        <v>4</v>
      </c>
      <c r="D137" s="67">
        <v>0</v>
      </c>
      <c r="E137" s="70">
        <v>0</v>
      </c>
      <c r="F137" s="70">
        <v>0</v>
      </c>
      <c r="G137" s="70">
        <v>0</v>
      </c>
      <c r="H137" s="70">
        <v>0</v>
      </c>
      <c r="I137" s="90">
        <v>0</v>
      </c>
      <c r="J137" s="67">
        <v>0</v>
      </c>
      <c r="K137" s="67">
        <v>0</v>
      </c>
      <c r="L137" s="63">
        <v>0</v>
      </c>
    </row>
    <row r="138" spans="1:12" ht="45" x14ac:dyDescent="0.25">
      <c r="B138" s="2" t="s">
        <v>28</v>
      </c>
    </row>
    <row r="139" spans="1:12" ht="30" x14ac:dyDescent="0.25">
      <c r="B139" s="51" t="s">
        <v>121</v>
      </c>
    </row>
    <row r="140" spans="1:12" ht="30" x14ac:dyDescent="0.25">
      <c r="B140" s="14" t="s">
        <v>101</v>
      </c>
    </row>
    <row r="142" spans="1:12" ht="15.75" thickBot="1" x14ac:dyDescent="0.3"/>
    <row r="143" spans="1:12" ht="30" x14ac:dyDescent="0.25">
      <c r="B143" s="6" t="s">
        <v>29</v>
      </c>
      <c r="D143" s="66">
        <v>44592</v>
      </c>
      <c r="E143" s="66">
        <v>44620</v>
      </c>
      <c r="F143" s="66">
        <v>44651</v>
      </c>
      <c r="G143" s="66">
        <v>44681</v>
      </c>
      <c r="H143" s="66">
        <v>44712</v>
      </c>
      <c r="I143" s="66">
        <v>44742</v>
      </c>
      <c r="J143" s="66">
        <v>44773</v>
      </c>
      <c r="K143" s="66">
        <v>44804</v>
      </c>
      <c r="L143" s="66">
        <v>44834</v>
      </c>
    </row>
    <row r="144" spans="1:12" ht="30.75" thickBot="1" x14ac:dyDescent="0.3">
      <c r="B144" s="13" t="s">
        <v>125</v>
      </c>
      <c r="D144" s="71">
        <f>+D131+D137</f>
        <v>3263031.1799999997</v>
      </c>
      <c r="E144" s="71">
        <f>'[1]Extracción Mensual'!$E$97</f>
        <v>3109946.819999998</v>
      </c>
      <c r="F144" s="71">
        <f>F131+F137</f>
        <v>3498288.89</v>
      </c>
      <c r="G144" s="71">
        <f>G131+G137</f>
        <v>3395083.04</v>
      </c>
      <c r="H144" s="71">
        <f>H131+H137</f>
        <v>3636000.1699999995</v>
      </c>
      <c r="I144" s="71">
        <f>+I131+I137</f>
        <v>3461649.2199999988</v>
      </c>
      <c r="J144" s="71">
        <f>+J131+J137</f>
        <v>3517050.64</v>
      </c>
      <c r="K144" s="71">
        <f>+K131+K137</f>
        <v>3378043</v>
      </c>
      <c r="L144" s="71">
        <f>+L126+L137</f>
        <v>3478789</v>
      </c>
    </row>
    <row r="145" spans="1:12" s="110" customFormat="1" x14ac:dyDescent="0.25">
      <c r="A145" s="109"/>
      <c r="B145" s="105"/>
      <c r="D145" s="103"/>
      <c r="E145" s="103"/>
      <c r="F145" s="103"/>
      <c r="G145" s="103"/>
      <c r="H145" s="103"/>
      <c r="I145" s="103"/>
      <c r="J145" s="99"/>
      <c r="K145" s="103"/>
      <c r="L145" s="157"/>
    </row>
    <row r="146" spans="1:12" ht="15.75" thickBot="1" x14ac:dyDescent="0.3"/>
    <row r="147" spans="1:12" ht="30" x14ac:dyDescent="0.25">
      <c r="A147" s="18" t="s">
        <v>514</v>
      </c>
      <c r="B147" s="1" t="s">
        <v>71</v>
      </c>
      <c r="D147" s="66">
        <v>44592</v>
      </c>
      <c r="E147" s="66">
        <v>44620</v>
      </c>
      <c r="F147" s="66">
        <v>44651</v>
      </c>
      <c r="G147" s="66">
        <v>44681</v>
      </c>
      <c r="H147" s="66">
        <v>44712</v>
      </c>
      <c r="I147" s="66">
        <v>44742</v>
      </c>
      <c r="J147" s="66">
        <v>44773</v>
      </c>
      <c r="K147" s="66">
        <v>44804</v>
      </c>
      <c r="L147" s="66">
        <v>44834</v>
      </c>
    </row>
    <row r="148" spans="1:12" ht="15.75" thickBot="1" x14ac:dyDescent="0.3">
      <c r="B148" s="2" t="s">
        <v>4</v>
      </c>
      <c r="D148" s="67">
        <v>85</v>
      </c>
      <c r="E148" s="70">
        <v>85</v>
      </c>
      <c r="F148" s="70">
        <v>85</v>
      </c>
      <c r="G148" s="70">
        <v>85</v>
      </c>
      <c r="H148" s="70">
        <v>85</v>
      </c>
      <c r="I148" s="90">
        <v>85</v>
      </c>
      <c r="J148" s="67">
        <v>85</v>
      </c>
      <c r="K148" s="67">
        <v>85</v>
      </c>
      <c r="L148" s="67">
        <v>85</v>
      </c>
    </row>
    <row r="149" spans="1:12" ht="30" x14ac:dyDescent="0.25">
      <c r="B149" s="51" t="s">
        <v>30</v>
      </c>
    </row>
    <row r="151" spans="1:12" ht="15.75" thickBot="1" x14ac:dyDescent="0.3"/>
    <row r="152" spans="1:12" ht="30" x14ac:dyDescent="0.25">
      <c r="A152" s="18" t="s">
        <v>514</v>
      </c>
      <c r="B152" s="1" t="s">
        <v>72</v>
      </c>
      <c r="D152" s="66">
        <v>44592</v>
      </c>
      <c r="E152" s="66">
        <v>44620</v>
      </c>
      <c r="F152" s="66">
        <v>44651</v>
      </c>
      <c r="G152" s="66">
        <v>44681</v>
      </c>
      <c r="H152" s="66">
        <v>44712</v>
      </c>
      <c r="I152" s="66">
        <v>44742</v>
      </c>
      <c r="J152" s="66">
        <v>44773</v>
      </c>
      <c r="K152" s="66">
        <v>44804</v>
      </c>
      <c r="L152" s="66">
        <v>44834</v>
      </c>
    </row>
    <row r="153" spans="1:12" ht="15.75" thickBot="1" x14ac:dyDescent="0.3">
      <c r="B153" s="2" t="s">
        <v>4</v>
      </c>
      <c r="D153" s="67">
        <v>110</v>
      </c>
      <c r="E153" s="70">
        <v>110</v>
      </c>
      <c r="F153" s="70">
        <v>110</v>
      </c>
      <c r="G153" s="70">
        <v>110</v>
      </c>
      <c r="H153" s="70">
        <v>110</v>
      </c>
      <c r="I153" s="90">
        <v>110</v>
      </c>
      <c r="J153" s="67">
        <v>110</v>
      </c>
      <c r="K153" s="67">
        <v>110</v>
      </c>
      <c r="L153" s="67">
        <v>110</v>
      </c>
    </row>
    <row r="154" spans="1:12" x14ac:dyDescent="0.25">
      <c r="B154" s="2" t="s">
        <v>31</v>
      </c>
    </row>
    <row r="155" spans="1:12" ht="30" x14ac:dyDescent="0.25">
      <c r="B155" s="51" t="s">
        <v>32</v>
      </c>
    </row>
    <row r="157" spans="1:12" ht="15.75" thickBot="1" x14ac:dyDescent="0.3"/>
    <row r="158" spans="1:12" x14ac:dyDescent="0.25">
      <c r="A158" s="18" t="s">
        <v>514</v>
      </c>
      <c r="B158" s="53" t="s">
        <v>102</v>
      </c>
      <c r="D158" s="66">
        <v>44592</v>
      </c>
      <c r="E158" s="66">
        <v>44620</v>
      </c>
      <c r="F158" s="66">
        <v>44651</v>
      </c>
      <c r="G158" s="66">
        <v>44681</v>
      </c>
      <c r="H158" s="66">
        <v>44712</v>
      </c>
      <c r="I158" s="66">
        <v>44742</v>
      </c>
      <c r="J158" s="66">
        <v>44773</v>
      </c>
      <c r="K158" s="66">
        <v>44804</v>
      </c>
      <c r="L158" s="66">
        <v>44834</v>
      </c>
    </row>
    <row r="159" spans="1:12" ht="15.75" thickBot="1" x14ac:dyDescent="0.3">
      <c r="B159" s="2" t="s">
        <v>4</v>
      </c>
      <c r="D159" s="69">
        <v>9840</v>
      </c>
      <c r="E159" s="69">
        <v>9840</v>
      </c>
      <c r="F159" s="69">
        <v>10240</v>
      </c>
      <c r="G159" s="69">
        <v>10240</v>
      </c>
      <c r="H159" s="69">
        <v>10240</v>
      </c>
      <c r="I159" s="95">
        <v>10670</v>
      </c>
      <c r="J159" s="73">
        <v>10670</v>
      </c>
      <c r="K159" s="73">
        <v>10670</v>
      </c>
      <c r="L159" s="73">
        <v>10670</v>
      </c>
    </row>
    <row r="160" spans="1:12" ht="30" x14ac:dyDescent="0.25">
      <c r="B160" s="51" t="s">
        <v>126</v>
      </c>
      <c r="I160" s="158"/>
    </row>
    <row r="162" spans="1:12" ht="15.75" thickBot="1" x14ac:dyDescent="0.3"/>
    <row r="163" spans="1:12" x14ac:dyDescent="0.25">
      <c r="A163" s="18" t="s">
        <v>514</v>
      </c>
      <c r="B163" s="53" t="s">
        <v>73</v>
      </c>
      <c r="D163" s="66">
        <v>44592</v>
      </c>
      <c r="E163" s="66">
        <v>44620</v>
      </c>
      <c r="F163" s="66">
        <v>44651</v>
      </c>
      <c r="G163" s="66">
        <v>44681</v>
      </c>
      <c r="H163" s="66">
        <v>44712</v>
      </c>
      <c r="I163" s="66">
        <v>44742</v>
      </c>
      <c r="J163" s="66">
        <v>44773</v>
      </c>
      <c r="K163" s="66">
        <v>44804</v>
      </c>
      <c r="L163" s="66">
        <v>44834</v>
      </c>
    </row>
    <row r="164" spans="1:12" ht="15.75" thickBot="1" x14ac:dyDescent="0.3">
      <c r="B164" s="2" t="s">
        <v>4</v>
      </c>
      <c r="D164" s="67">
        <v>47</v>
      </c>
      <c r="E164" s="67">
        <v>47</v>
      </c>
      <c r="F164" s="70">
        <v>48</v>
      </c>
      <c r="G164" s="70">
        <v>48</v>
      </c>
      <c r="H164" s="70">
        <v>48</v>
      </c>
      <c r="I164" s="90">
        <v>49</v>
      </c>
      <c r="J164" s="67">
        <v>49</v>
      </c>
      <c r="K164" s="67">
        <v>49</v>
      </c>
      <c r="L164" s="67">
        <v>49</v>
      </c>
    </row>
    <row r="165" spans="1:12" ht="30" x14ac:dyDescent="0.25">
      <c r="B165" s="51" t="s">
        <v>33</v>
      </c>
    </row>
    <row r="167" spans="1:12" ht="15.75" thickBot="1" x14ac:dyDescent="0.3"/>
    <row r="168" spans="1:12" x14ac:dyDescent="0.25">
      <c r="A168" s="18" t="s">
        <v>514</v>
      </c>
      <c r="B168" s="53" t="s">
        <v>74</v>
      </c>
      <c r="D168" s="66">
        <v>44592</v>
      </c>
      <c r="E168" s="66">
        <v>44620</v>
      </c>
      <c r="F168" s="66">
        <v>44651</v>
      </c>
      <c r="G168" s="66">
        <v>44681</v>
      </c>
      <c r="H168" s="66">
        <v>44712</v>
      </c>
      <c r="I168" s="66">
        <v>44742</v>
      </c>
      <c r="J168" s="66">
        <v>44773</v>
      </c>
      <c r="K168" s="66">
        <v>44804</v>
      </c>
      <c r="L168" s="66">
        <v>44834</v>
      </c>
    </row>
    <row r="169" spans="1:12" ht="15.75" thickBot="1" x14ac:dyDescent="0.3">
      <c r="B169" s="2" t="s">
        <v>4</v>
      </c>
      <c r="D169" s="67">
        <v>7</v>
      </c>
      <c r="E169" s="67">
        <v>7</v>
      </c>
      <c r="F169" s="70">
        <v>7</v>
      </c>
      <c r="G169" s="70">
        <v>7</v>
      </c>
      <c r="H169" s="70">
        <v>7</v>
      </c>
      <c r="I169" s="70">
        <v>7</v>
      </c>
      <c r="J169" s="67">
        <v>7</v>
      </c>
      <c r="K169" s="70">
        <v>7</v>
      </c>
      <c r="L169" s="70">
        <v>7</v>
      </c>
    </row>
    <row r="170" spans="1:12" ht="30" x14ac:dyDescent="0.25">
      <c r="B170" s="2" t="s">
        <v>34</v>
      </c>
    </row>
    <row r="171" spans="1:12" ht="75" x14ac:dyDescent="0.25">
      <c r="B171" s="4" t="s">
        <v>35</v>
      </c>
    </row>
    <row r="172" spans="1:12" x14ac:dyDescent="0.25">
      <c r="B172" s="51" t="s">
        <v>109</v>
      </c>
    </row>
    <row r="173" spans="1:12" ht="30" x14ac:dyDescent="0.25">
      <c r="B173" s="4" t="s">
        <v>36</v>
      </c>
    </row>
    <row r="175" spans="1:12" ht="15.75" thickBot="1" x14ac:dyDescent="0.3"/>
    <row r="176" spans="1:12" ht="30" x14ac:dyDescent="0.25">
      <c r="A176" s="18" t="s">
        <v>514</v>
      </c>
      <c r="B176" s="1" t="s">
        <v>75</v>
      </c>
      <c r="D176" s="66">
        <v>44592</v>
      </c>
      <c r="E176" s="66">
        <v>44620</v>
      </c>
      <c r="F176" s="66">
        <v>44651</v>
      </c>
      <c r="G176" s="66">
        <v>44681</v>
      </c>
      <c r="H176" s="66">
        <v>44712</v>
      </c>
      <c r="I176" s="66">
        <v>44742</v>
      </c>
      <c r="J176" s="66">
        <v>44773</v>
      </c>
      <c r="K176" s="66">
        <v>44804</v>
      </c>
      <c r="L176" s="66">
        <v>44834</v>
      </c>
    </row>
    <row r="177" spans="1:12" ht="15.75" thickBot="1" x14ac:dyDescent="0.3">
      <c r="B177" s="2" t="s">
        <v>4</v>
      </c>
      <c r="D177" s="67">
        <v>75</v>
      </c>
      <c r="E177" s="70">
        <v>75</v>
      </c>
      <c r="F177" s="70">
        <v>75</v>
      </c>
      <c r="G177" s="70">
        <v>75</v>
      </c>
      <c r="H177" s="70">
        <v>80</v>
      </c>
      <c r="I177" s="90">
        <v>81</v>
      </c>
      <c r="J177" s="67">
        <v>81</v>
      </c>
      <c r="K177" s="67">
        <v>81</v>
      </c>
      <c r="L177" s="67">
        <v>81</v>
      </c>
    </row>
    <row r="178" spans="1:12" ht="45" x14ac:dyDescent="0.25">
      <c r="B178" s="2" t="s">
        <v>37</v>
      </c>
    </row>
    <row r="179" spans="1:12" ht="60" x14ac:dyDescent="0.25">
      <c r="B179" s="51" t="s">
        <v>127</v>
      </c>
    </row>
    <row r="180" spans="1:12" ht="30" x14ac:dyDescent="0.25">
      <c r="B180" s="13" t="s">
        <v>76</v>
      </c>
    </row>
    <row r="182" spans="1:12" ht="15.75" thickBot="1" x14ac:dyDescent="0.3"/>
    <row r="183" spans="1:12" ht="30" x14ac:dyDescent="0.25">
      <c r="A183" s="18" t="s">
        <v>514</v>
      </c>
      <c r="B183" s="1" t="s">
        <v>77</v>
      </c>
      <c r="D183" s="66">
        <v>44592</v>
      </c>
      <c r="E183" s="66">
        <v>44620</v>
      </c>
      <c r="F183" s="66">
        <v>44651</v>
      </c>
      <c r="G183" s="66">
        <v>44681</v>
      </c>
      <c r="H183" s="66">
        <v>44712</v>
      </c>
      <c r="I183" s="66">
        <v>44742</v>
      </c>
      <c r="J183" s="66">
        <v>44773</v>
      </c>
      <c r="K183" s="66">
        <v>44804</v>
      </c>
      <c r="L183" s="66">
        <v>44834</v>
      </c>
    </row>
    <row r="184" spans="1:12" ht="15.75" thickBot="1" x14ac:dyDescent="0.3">
      <c r="B184" s="2" t="s">
        <v>4</v>
      </c>
      <c r="D184" s="67">
        <v>7</v>
      </c>
      <c r="E184" s="70">
        <v>7</v>
      </c>
      <c r="F184" s="70">
        <v>7</v>
      </c>
      <c r="G184" s="70">
        <v>7</v>
      </c>
      <c r="H184" s="70">
        <v>8</v>
      </c>
      <c r="I184" s="90">
        <v>8</v>
      </c>
      <c r="J184" s="67">
        <v>8</v>
      </c>
      <c r="K184" s="67">
        <v>8</v>
      </c>
      <c r="L184" s="67">
        <v>8</v>
      </c>
    </row>
    <row r="185" spans="1:12" ht="60" x14ac:dyDescent="0.25">
      <c r="B185" s="2" t="s">
        <v>38</v>
      </c>
    </row>
    <row r="186" spans="1:12" ht="60" x14ac:dyDescent="0.25">
      <c r="B186" s="4" t="s">
        <v>128</v>
      </c>
    </row>
    <row r="187" spans="1:12" ht="30" x14ac:dyDescent="0.25">
      <c r="B187" s="5" t="s">
        <v>39</v>
      </c>
    </row>
    <row r="190" spans="1:12" x14ac:dyDescent="0.25">
      <c r="B190" s="15" t="s">
        <v>114</v>
      </c>
    </row>
    <row r="192" spans="1:12" ht="15.75" thickBot="1" x14ac:dyDescent="0.3"/>
    <row r="193" spans="1:12" ht="30" x14ac:dyDescent="0.25">
      <c r="A193" s="18" t="s">
        <v>514</v>
      </c>
      <c r="B193" s="1" t="s">
        <v>78</v>
      </c>
      <c r="D193" s="66">
        <v>44592</v>
      </c>
      <c r="E193" s="66">
        <v>44620</v>
      </c>
      <c r="F193" s="66">
        <v>44651</v>
      </c>
      <c r="G193" s="66">
        <v>44681</v>
      </c>
      <c r="H193" s="66">
        <v>44712</v>
      </c>
      <c r="I193" s="66">
        <v>44742</v>
      </c>
      <c r="J193" s="66">
        <v>44773</v>
      </c>
      <c r="K193" s="66">
        <v>44804</v>
      </c>
      <c r="L193" s="66">
        <v>44834</v>
      </c>
    </row>
    <row r="194" spans="1:12" ht="15.75" thickBot="1" x14ac:dyDescent="0.3">
      <c r="B194" s="2" t="s">
        <v>4</v>
      </c>
      <c r="D194" s="67">
        <v>75</v>
      </c>
      <c r="E194" s="70">
        <v>75</v>
      </c>
      <c r="F194" s="70">
        <v>75</v>
      </c>
      <c r="G194" s="70">
        <v>75</v>
      </c>
      <c r="H194" s="70">
        <v>75</v>
      </c>
      <c r="I194" s="90">
        <v>76</v>
      </c>
      <c r="J194" s="67">
        <v>76</v>
      </c>
      <c r="K194" s="67">
        <v>76</v>
      </c>
      <c r="L194" s="67">
        <v>76</v>
      </c>
    </row>
    <row r="195" spans="1:12" ht="45" x14ac:dyDescent="0.25">
      <c r="B195" s="2" t="s">
        <v>40</v>
      </c>
    </row>
    <row r="196" spans="1:12" ht="60" x14ac:dyDescent="0.25">
      <c r="B196" s="51" t="s">
        <v>129</v>
      </c>
    </row>
    <row r="197" spans="1:12" ht="30" x14ac:dyDescent="0.25">
      <c r="B197" s="13" t="s">
        <v>79</v>
      </c>
    </row>
    <row r="199" spans="1:12" ht="15.75" thickBot="1" x14ac:dyDescent="0.3"/>
    <row r="200" spans="1:12" ht="30" x14ac:dyDescent="0.25">
      <c r="A200" s="18" t="s">
        <v>514</v>
      </c>
      <c r="B200" s="1" t="s">
        <v>80</v>
      </c>
      <c r="D200" s="66">
        <v>44592</v>
      </c>
      <c r="E200" s="66">
        <v>44620</v>
      </c>
      <c r="F200" s="66">
        <v>44651</v>
      </c>
      <c r="G200" s="66">
        <v>44681</v>
      </c>
      <c r="H200" s="66">
        <v>44712</v>
      </c>
      <c r="I200" s="66">
        <v>44742</v>
      </c>
      <c r="J200" s="66">
        <v>44773</v>
      </c>
      <c r="K200" s="66">
        <v>44804</v>
      </c>
      <c r="L200" s="66">
        <v>44834</v>
      </c>
    </row>
    <row r="201" spans="1:12" ht="15.75" thickBot="1" x14ac:dyDescent="0.3">
      <c r="B201" s="2" t="s">
        <v>4</v>
      </c>
      <c r="D201" s="67">
        <v>7</v>
      </c>
      <c r="E201" s="70">
        <v>7</v>
      </c>
      <c r="F201" s="70">
        <v>7</v>
      </c>
      <c r="G201" s="70">
        <v>7</v>
      </c>
      <c r="H201" s="70">
        <v>8</v>
      </c>
      <c r="I201" s="90">
        <v>8</v>
      </c>
      <c r="J201" s="67">
        <v>8</v>
      </c>
      <c r="K201" s="67">
        <v>8</v>
      </c>
      <c r="L201" s="67">
        <v>8</v>
      </c>
    </row>
    <row r="202" spans="1:12" ht="60" x14ac:dyDescent="0.25">
      <c r="B202" s="2" t="s">
        <v>41</v>
      </c>
      <c r="G202" s="9"/>
    </row>
    <row r="203" spans="1:12" ht="60" x14ac:dyDescent="0.25">
      <c r="B203" s="51" t="s">
        <v>130</v>
      </c>
    </row>
    <row r="204" spans="1:12" ht="30" x14ac:dyDescent="0.25">
      <c r="B204" s="13" t="s">
        <v>42</v>
      </c>
    </row>
    <row r="206" spans="1:12" ht="15.75" thickBot="1" x14ac:dyDescent="0.3"/>
    <row r="207" spans="1:12" ht="30" x14ac:dyDescent="0.25">
      <c r="B207" s="6" t="s">
        <v>115</v>
      </c>
      <c r="D207" s="66">
        <v>44592</v>
      </c>
      <c r="E207" s="66">
        <v>44620</v>
      </c>
      <c r="F207" s="66">
        <v>44651</v>
      </c>
      <c r="G207" s="66">
        <v>44681</v>
      </c>
      <c r="H207" s="66">
        <v>44712</v>
      </c>
      <c r="I207" s="66">
        <v>44742</v>
      </c>
      <c r="J207" s="66">
        <v>44773</v>
      </c>
      <c r="K207" s="66">
        <v>44804</v>
      </c>
      <c r="L207" s="66">
        <v>44834</v>
      </c>
    </row>
    <row r="208" spans="1:12" ht="30.75" thickBot="1" x14ac:dyDescent="0.3">
      <c r="B208" s="13" t="s">
        <v>81</v>
      </c>
      <c r="D208" s="67">
        <f>+D194+D201</f>
        <v>82</v>
      </c>
      <c r="E208" s="70">
        <f t="shared" ref="E208:G208" si="6">+E194+E201</f>
        <v>82</v>
      </c>
      <c r="F208" s="70">
        <f t="shared" si="6"/>
        <v>82</v>
      </c>
      <c r="G208" s="63">
        <f t="shared" si="6"/>
        <v>82</v>
      </c>
      <c r="H208" s="70">
        <f>+H194+H201</f>
        <v>83</v>
      </c>
      <c r="I208" s="90">
        <f>+I194+I201</f>
        <v>84</v>
      </c>
      <c r="J208" s="67">
        <f t="shared" ref="J208:L208" si="7">+J194+J201</f>
        <v>84</v>
      </c>
      <c r="K208" s="63">
        <f t="shared" si="7"/>
        <v>84</v>
      </c>
      <c r="L208" s="63">
        <f t="shared" si="7"/>
        <v>84</v>
      </c>
    </row>
    <row r="210" spans="1:12" ht="15.75" thickBot="1" x14ac:dyDescent="0.3"/>
    <row r="211" spans="1:12" x14ac:dyDescent="0.2">
      <c r="A211" s="18" t="s">
        <v>514</v>
      </c>
      <c r="B211" s="1" t="s">
        <v>82</v>
      </c>
      <c r="D211" s="66">
        <v>44592</v>
      </c>
      <c r="E211" s="66">
        <v>44620</v>
      </c>
      <c r="F211" s="66">
        <v>44651</v>
      </c>
      <c r="G211" s="66">
        <v>44681</v>
      </c>
      <c r="H211" s="66">
        <v>44712</v>
      </c>
      <c r="I211" s="159">
        <v>44742</v>
      </c>
      <c r="J211" s="66">
        <v>44773</v>
      </c>
      <c r="K211" s="66">
        <v>44804</v>
      </c>
      <c r="L211" s="66">
        <v>44834</v>
      </c>
    </row>
    <row r="212" spans="1:12" ht="15.75" thickBot="1" x14ac:dyDescent="0.3">
      <c r="B212" s="2" t="s">
        <v>4</v>
      </c>
      <c r="D212" s="67">
        <v>2</v>
      </c>
      <c r="E212" s="70">
        <v>2</v>
      </c>
      <c r="F212" s="70">
        <v>2</v>
      </c>
      <c r="G212" s="70">
        <v>2</v>
      </c>
      <c r="H212" s="70">
        <v>2</v>
      </c>
      <c r="I212" s="90">
        <v>2</v>
      </c>
      <c r="J212" s="67">
        <v>2</v>
      </c>
      <c r="K212" s="67">
        <v>2</v>
      </c>
      <c r="L212" s="67">
        <v>2</v>
      </c>
    </row>
    <row r="213" spans="1:12" ht="45" x14ac:dyDescent="0.25">
      <c r="B213" s="51" t="s">
        <v>43</v>
      </c>
    </row>
    <row r="216" spans="1:12" ht="15.75" thickBot="1" x14ac:dyDescent="0.3">
      <c r="A216" s="18" t="s">
        <v>514</v>
      </c>
      <c r="B216" s="10" t="s">
        <v>131</v>
      </c>
    </row>
    <row r="217" spans="1:12" x14ac:dyDescent="0.25">
      <c r="B217" s="10"/>
      <c r="C217" s="116" t="s">
        <v>519</v>
      </c>
      <c r="D217" s="117"/>
      <c r="E217" s="117"/>
      <c r="F217" s="117"/>
      <c r="G217" s="117"/>
      <c r="H217" s="117"/>
      <c r="I217" s="118"/>
    </row>
    <row r="218" spans="1:12" ht="15.75" thickBot="1" x14ac:dyDescent="0.3">
      <c r="B218" s="10"/>
      <c r="C218" s="119"/>
      <c r="D218" s="120"/>
      <c r="E218" s="120"/>
      <c r="F218" s="120"/>
      <c r="G218" s="120"/>
      <c r="H218" s="120"/>
      <c r="I218" s="121"/>
    </row>
    <row r="219" spans="1:12" x14ac:dyDescent="0.25">
      <c r="B219" s="10"/>
    </row>
    <row r="220" spans="1:12" ht="15.75" thickBot="1" x14ac:dyDescent="0.3"/>
    <row r="221" spans="1:12" x14ac:dyDescent="0.25">
      <c r="A221" s="18" t="s">
        <v>514</v>
      </c>
      <c r="B221" s="1" t="s">
        <v>83</v>
      </c>
      <c r="D221" s="66">
        <v>44592</v>
      </c>
      <c r="E221" s="66">
        <v>44620</v>
      </c>
      <c r="F221" s="66">
        <v>44651</v>
      </c>
      <c r="G221" s="66">
        <v>44681</v>
      </c>
      <c r="H221" s="66">
        <v>44712</v>
      </c>
      <c r="I221" s="66">
        <v>44742</v>
      </c>
      <c r="J221" s="66">
        <v>44773</v>
      </c>
      <c r="K221" s="66">
        <v>44804</v>
      </c>
      <c r="L221" s="66">
        <v>44834</v>
      </c>
    </row>
    <row r="222" spans="1:12" ht="15.75" thickBot="1" x14ac:dyDescent="0.3">
      <c r="B222" s="2" t="s">
        <v>4</v>
      </c>
      <c r="D222" s="67">
        <v>52</v>
      </c>
      <c r="E222" s="70">
        <v>52</v>
      </c>
      <c r="F222" s="70">
        <v>52</v>
      </c>
      <c r="G222" s="70">
        <v>52</v>
      </c>
      <c r="H222" s="63">
        <v>52</v>
      </c>
      <c r="I222" s="70">
        <v>52</v>
      </c>
      <c r="J222" s="67">
        <v>52</v>
      </c>
      <c r="K222" s="67">
        <v>52</v>
      </c>
      <c r="L222" s="67">
        <v>52</v>
      </c>
    </row>
    <row r="223" spans="1:12" ht="45" x14ac:dyDescent="0.25">
      <c r="B223" s="51" t="s">
        <v>44</v>
      </c>
    </row>
    <row r="224" spans="1:12" x14ac:dyDescent="0.25">
      <c r="B224" s="51" t="s">
        <v>45</v>
      </c>
    </row>
    <row r="225" spans="1:12" x14ac:dyDescent="0.25">
      <c r="B225" s="51" t="s">
        <v>46</v>
      </c>
    </row>
    <row r="226" spans="1:12" x14ac:dyDescent="0.25">
      <c r="B226" s="51" t="s">
        <v>109</v>
      </c>
    </row>
    <row r="227" spans="1:12" ht="15.75" thickBot="1" x14ac:dyDescent="0.3"/>
    <row r="228" spans="1:12" x14ac:dyDescent="0.25">
      <c r="A228" s="18" t="s">
        <v>514</v>
      </c>
      <c r="B228" s="1" t="s">
        <v>84</v>
      </c>
      <c r="D228" s="66">
        <v>44592</v>
      </c>
      <c r="E228" s="66">
        <v>44620</v>
      </c>
      <c r="F228" s="66">
        <v>44651</v>
      </c>
      <c r="G228" s="66">
        <v>44681</v>
      </c>
      <c r="H228" s="66">
        <v>44712</v>
      </c>
      <c r="I228" s="66">
        <v>44742</v>
      </c>
      <c r="J228" s="66">
        <v>44773</v>
      </c>
      <c r="K228" s="66">
        <v>44804</v>
      </c>
      <c r="L228" s="66">
        <v>44834</v>
      </c>
    </row>
    <row r="229" spans="1:12" ht="15.75" thickBot="1" x14ac:dyDescent="0.3">
      <c r="B229" s="2" t="s">
        <v>4</v>
      </c>
      <c r="D229" s="67">
        <v>44</v>
      </c>
      <c r="E229" s="70">
        <v>44</v>
      </c>
      <c r="F229" s="70">
        <v>43</v>
      </c>
      <c r="G229" s="70">
        <v>42</v>
      </c>
      <c r="H229" s="63">
        <v>43</v>
      </c>
      <c r="I229" s="90">
        <v>24</v>
      </c>
      <c r="J229" s="67">
        <v>24</v>
      </c>
      <c r="K229" s="67">
        <v>24</v>
      </c>
      <c r="L229" s="67">
        <v>24</v>
      </c>
    </row>
    <row r="230" spans="1:12" ht="30" x14ac:dyDescent="0.25">
      <c r="B230" s="2" t="s">
        <v>47</v>
      </c>
    </row>
    <row r="231" spans="1:12" ht="45" x14ac:dyDescent="0.25">
      <c r="B231" s="51" t="s">
        <v>48</v>
      </c>
    </row>
    <row r="232" spans="1:12" x14ac:dyDescent="0.25">
      <c r="B232" s="51" t="s">
        <v>45</v>
      </c>
    </row>
    <row r="233" spans="1:12" x14ac:dyDescent="0.25">
      <c r="B233" s="51" t="s">
        <v>49</v>
      </c>
    </row>
    <row r="234" spans="1:12" x14ac:dyDescent="0.25">
      <c r="B234" s="51" t="s">
        <v>109</v>
      </c>
    </row>
    <row r="235" spans="1:12" ht="15.75" thickBot="1" x14ac:dyDescent="0.3"/>
    <row r="236" spans="1:12" x14ac:dyDescent="0.25">
      <c r="A236" s="18" t="s">
        <v>514</v>
      </c>
      <c r="B236" s="1" t="s">
        <v>85</v>
      </c>
      <c r="D236" s="66">
        <v>44592</v>
      </c>
      <c r="E236" s="66">
        <v>44620</v>
      </c>
      <c r="F236" s="66">
        <v>44651</v>
      </c>
      <c r="G236" s="66">
        <v>44681</v>
      </c>
      <c r="H236" s="66">
        <v>44712</v>
      </c>
      <c r="I236" s="66">
        <v>44742</v>
      </c>
      <c r="J236" s="66">
        <v>44773</v>
      </c>
      <c r="K236" s="66">
        <v>44804</v>
      </c>
      <c r="L236" s="66">
        <v>44834</v>
      </c>
    </row>
    <row r="237" spans="1:12" ht="15.75" thickBot="1" x14ac:dyDescent="0.3">
      <c r="B237" s="2" t="s">
        <v>4</v>
      </c>
      <c r="D237" s="71">
        <v>3081399.9100000011</v>
      </c>
      <c r="E237" s="160">
        <v>2936280.0000000005</v>
      </c>
      <c r="F237" s="71">
        <v>3378932.31</v>
      </c>
      <c r="G237" s="71">
        <v>3319203.72</v>
      </c>
      <c r="H237" s="71">
        <v>3566295.42</v>
      </c>
      <c r="I237" s="160">
        <v>3404652.9300000011</v>
      </c>
      <c r="J237" s="72">
        <v>3434227.69</v>
      </c>
      <c r="K237" s="72">
        <v>3289906</v>
      </c>
      <c r="L237" s="85">
        <v>3294828</v>
      </c>
    </row>
    <row r="238" spans="1:12" s="110" customFormat="1" ht="30" x14ac:dyDescent="0.25">
      <c r="A238" s="109"/>
      <c r="B238" s="105" t="s">
        <v>50</v>
      </c>
      <c r="D238" s="103"/>
      <c r="E238" s="103"/>
      <c r="F238" s="103"/>
      <c r="G238" s="103"/>
      <c r="H238" s="103"/>
      <c r="I238" s="103"/>
      <c r="J238" s="99"/>
      <c r="K238" s="103"/>
      <c r="L238" s="157"/>
    </row>
    <row r="239" spans="1:12" ht="45" x14ac:dyDescent="0.25">
      <c r="B239" s="51" t="s">
        <v>51</v>
      </c>
      <c r="D239" s="65"/>
      <c r="E239" s="65"/>
      <c r="G239" s="161"/>
    </row>
    <row r="240" spans="1:12" x14ac:dyDescent="0.25">
      <c r="D240" s="65"/>
      <c r="E240" s="65"/>
    </row>
    <row r="241" spans="1:12" ht="15.75" thickBot="1" x14ac:dyDescent="0.3">
      <c r="D241" s="65"/>
      <c r="E241" s="65"/>
    </row>
    <row r="242" spans="1:12" x14ac:dyDescent="0.25">
      <c r="A242" s="18" t="s">
        <v>514</v>
      </c>
      <c r="B242" s="1" t="s">
        <v>103</v>
      </c>
      <c r="D242" s="66">
        <v>44592</v>
      </c>
      <c r="E242" s="66">
        <v>44620</v>
      </c>
      <c r="F242" s="66">
        <v>44651</v>
      </c>
      <c r="G242" s="66">
        <v>44681</v>
      </c>
      <c r="H242" s="66">
        <v>44712</v>
      </c>
      <c r="I242" s="66">
        <v>44742</v>
      </c>
      <c r="J242" s="66">
        <v>44773</v>
      </c>
      <c r="K242" s="66">
        <v>44804</v>
      </c>
      <c r="L242" s="66">
        <v>44834</v>
      </c>
    </row>
    <row r="243" spans="1:12" ht="15.75" thickBot="1" x14ac:dyDescent="0.3">
      <c r="B243" s="2" t="s">
        <v>4</v>
      </c>
      <c r="D243" s="71">
        <v>100499.28000000001</v>
      </c>
      <c r="E243" s="160">
        <v>94570.81</v>
      </c>
      <c r="F243" s="71">
        <v>104058.29</v>
      </c>
      <c r="G243" s="71">
        <v>99009.53</v>
      </c>
      <c r="H243" s="71">
        <v>88786.25</v>
      </c>
      <c r="I243" s="160">
        <v>82249.499999999985</v>
      </c>
      <c r="J243" s="73">
        <v>81200</v>
      </c>
      <c r="K243" s="73">
        <v>92468</v>
      </c>
      <c r="L243" s="85">
        <v>87854</v>
      </c>
    </row>
    <row r="244" spans="1:12" ht="30" x14ac:dyDescent="0.25">
      <c r="B244" s="2" t="s">
        <v>52</v>
      </c>
      <c r="D244" s="65"/>
      <c r="E244" s="65"/>
    </row>
    <row r="245" spans="1:12" s="110" customFormat="1" ht="45" x14ac:dyDescent="0.25">
      <c r="A245" s="109"/>
      <c r="B245" s="105" t="s">
        <v>53</v>
      </c>
      <c r="D245" s="103"/>
      <c r="E245" s="103"/>
      <c r="F245" s="103"/>
      <c r="G245" s="103"/>
      <c r="H245" s="103"/>
      <c r="I245" s="103"/>
      <c r="J245" s="99"/>
      <c r="K245" s="103"/>
      <c r="L245" s="157"/>
    </row>
    <row r="248" spans="1:12" x14ac:dyDescent="0.25">
      <c r="B248" s="15" t="s">
        <v>54</v>
      </c>
    </row>
    <row r="249" spans="1:12" ht="15.75" thickBot="1" x14ac:dyDescent="0.3"/>
    <row r="250" spans="1:12" x14ac:dyDescent="0.25">
      <c r="A250" s="18" t="s">
        <v>514</v>
      </c>
      <c r="B250" s="1" t="s">
        <v>104</v>
      </c>
      <c r="D250" s="66">
        <v>44592</v>
      </c>
      <c r="E250" s="66">
        <v>44620</v>
      </c>
      <c r="F250" s="66">
        <v>44651</v>
      </c>
      <c r="G250" s="66">
        <v>44681</v>
      </c>
      <c r="H250" s="66">
        <v>44712</v>
      </c>
      <c r="I250" s="66">
        <v>44742</v>
      </c>
      <c r="J250" s="66">
        <v>44773</v>
      </c>
      <c r="K250" s="66">
        <v>44804</v>
      </c>
      <c r="L250" s="66">
        <v>44834</v>
      </c>
    </row>
    <row r="251" spans="1:12" ht="15.75" thickBot="1" x14ac:dyDescent="0.3">
      <c r="B251" s="2" t="s">
        <v>4</v>
      </c>
      <c r="D251" s="67">
        <v>95</v>
      </c>
      <c r="E251" s="70">
        <v>90</v>
      </c>
      <c r="F251" s="70">
        <v>83</v>
      </c>
      <c r="G251" s="70">
        <v>95</v>
      </c>
      <c r="H251" s="74">
        <v>82.58</v>
      </c>
      <c r="I251" s="162">
        <v>107.54</v>
      </c>
      <c r="J251" s="67">
        <v>103.86</v>
      </c>
      <c r="K251" s="163">
        <v>110.42</v>
      </c>
      <c r="L251" s="74">
        <v>115.56</v>
      </c>
    </row>
    <row r="252" spans="1:12" ht="30" x14ac:dyDescent="0.25">
      <c r="B252" s="2" t="s">
        <v>55</v>
      </c>
    </row>
    <row r="253" spans="1:12" ht="30" x14ac:dyDescent="0.25">
      <c r="B253" s="51" t="s">
        <v>56</v>
      </c>
      <c r="E253" s="103"/>
      <c r="G253" s="103"/>
      <c r="I253" s="164"/>
      <c r="K253" s="165"/>
    </row>
    <row r="254" spans="1:12" x14ac:dyDescent="0.25">
      <c r="B254" s="13" t="s">
        <v>105</v>
      </c>
    </row>
    <row r="256" spans="1:12" ht="15.75" thickBot="1" x14ac:dyDescent="0.3"/>
    <row r="257" spans="1:12" ht="30" x14ac:dyDescent="0.25">
      <c r="A257" s="18" t="s">
        <v>514</v>
      </c>
      <c r="B257" s="53" t="s">
        <v>86</v>
      </c>
      <c r="D257" s="66">
        <v>44592</v>
      </c>
      <c r="E257" s="66">
        <v>44620</v>
      </c>
      <c r="F257" s="66">
        <v>44651</v>
      </c>
      <c r="G257" s="66">
        <v>44681</v>
      </c>
      <c r="H257" s="66">
        <v>44712</v>
      </c>
      <c r="I257" s="66">
        <v>44742</v>
      </c>
      <c r="J257" s="66">
        <v>44773</v>
      </c>
      <c r="K257" s="66">
        <v>44804</v>
      </c>
      <c r="L257" s="66">
        <v>44834</v>
      </c>
    </row>
    <row r="258" spans="1:12" ht="15.75" thickBot="1" x14ac:dyDescent="0.3">
      <c r="B258" s="2" t="s">
        <v>4</v>
      </c>
      <c r="D258" s="69">
        <v>33302.42</v>
      </c>
      <c r="E258" s="95">
        <v>33302.42</v>
      </c>
      <c r="F258" s="69">
        <v>33502</v>
      </c>
      <c r="G258" s="69">
        <v>33502</v>
      </c>
      <c r="H258" s="69">
        <v>33502</v>
      </c>
      <c r="I258" s="95">
        <v>33502</v>
      </c>
      <c r="J258" s="73">
        <v>33502</v>
      </c>
      <c r="K258" s="73">
        <v>33502</v>
      </c>
      <c r="L258" s="73">
        <v>33502</v>
      </c>
    </row>
    <row r="259" spans="1:12" ht="30" x14ac:dyDescent="0.25">
      <c r="B259" s="51" t="s">
        <v>57</v>
      </c>
    </row>
    <row r="260" spans="1:12" x14ac:dyDescent="0.25">
      <c r="B260" s="51" t="s">
        <v>58</v>
      </c>
      <c r="E260" s="158"/>
    </row>
    <row r="261" spans="1:12" x14ac:dyDescent="0.25">
      <c r="B261" s="51" t="s">
        <v>144</v>
      </c>
    </row>
    <row r="262" spans="1:12" x14ac:dyDescent="0.25">
      <c r="B262" s="51" t="s">
        <v>109</v>
      </c>
    </row>
    <row r="263" spans="1:12" ht="15.75" thickBot="1" x14ac:dyDescent="0.3"/>
    <row r="264" spans="1:12" ht="30" x14ac:dyDescent="0.25">
      <c r="A264" s="18" t="s">
        <v>514</v>
      </c>
      <c r="B264" s="1" t="s">
        <v>87</v>
      </c>
      <c r="D264" s="66">
        <v>44592</v>
      </c>
      <c r="E264" s="66">
        <v>44620</v>
      </c>
      <c r="F264" s="66">
        <v>44651</v>
      </c>
      <c r="G264" s="66">
        <v>44681</v>
      </c>
      <c r="H264" s="66">
        <v>44712</v>
      </c>
      <c r="I264" s="66">
        <v>44742</v>
      </c>
      <c r="J264" s="66">
        <v>44773</v>
      </c>
      <c r="K264" s="66">
        <v>44804</v>
      </c>
      <c r="L264" s="66">
        <v>44834</v>
      </c>
    </row>
    <row r="265" spans="1:12" ht="15.75" thickBot="1" x14ac:dyDescent="0.3">
      <c r="B265" s="2" t="s">
        <v>4</v>
      </c>
      <c r="D265" s="67">
        <v>694</v>
      </c>
      <c r="E265" s="70">
        <v>623</v>
      </c>
      <c r="F265" s="70">
        <v>784</v>
      </c>
      <c r="G265" s="70">
        <v>731</v>
      </c>
      <c r="H265" s="63">
        <v>841</v>
      </c>
      <c r="I265" s="95">
        <v>1062</v>
      </c>
      <c r="J265" s="67">
        <v>987</v>
      </c>
      <c r="K265" s="63">
        <v>1015</v>
      </c>
      <c r="L265" s="63">
        <v>836</v>
      </c>
    </row>
    <row r="266" spans="1:12" ht="30" x14ac:dyDescent="0.25">
      <c r="B266" s="51" t="s">
        <v>59</v>
      </c>
      <c r="E266" s="103"/>
      <c r="G266" s="103"/>
      <c r="I266" s="103"/>
      <c r="K266" s="103"/>
    </row>
    <row r="268" spans="1:12" ht="15.75" thickBot="1" x14ac:dyDescent="0.3"/>
    <row r="269" spans="1:12" x14ac:dyDescent="0.25">
      <c r="A269" s="19" t="s">
        <v>520</v>
      </c>
      <c r="B269" s="1" t="s">
        <v>88</v>
      </c>
      <c r="D269" s="75">
        <v>44592</v>
      </c>
      <c r="E269" s="75">
        <v>44620</v>
      </c>
      <c r="F269" s="75">
        <v>44651</v>
      </c>
      <c r="G269" s="75">
        <v>44681</v>
      </c>
      <c r="H269" s="75">
        <v>44712</v>
      </c>
      <c r="I269" s="75">
        <v>44742</v>
      </c>
      <c r="J269" s="66">
        <v>44773</v>
      </c>
      <c r="K269" s="66">
        <v>44804</v>
      </c>
      <c r="L269" s="66">
        <v>44834</v>
      </c>
    </row>
    <row r="270" spans="1:12" ht="15.75" thickBot="1" x14ac:dyDescent="0.3">
      <c r="B270" s="2" t="s">
        <v>4</v>
      </c>
      <c r="D270" s="176">
        <v>737250</v>
      </c>
      <c r="E270" s="166">
        <v>737250</v>
      </c>
      <c r="F270" s="76">
        <v>737250</v>
      </c>
      <c r="G270" s="76">
        <v>737250</v>
      </c>
      <c r="H270" s="77">
        <v>737250</v>
      </c>
      <c r="I270" s="167">
        <v>737250</v>
      </c>
      <c r="J270" s="77">
        <v>737250</v>
      </c>
      <c r="K270" s="77">
        <v>737250</v>
      </c>
      <c r="L270" s="77">
        <v>742692</v>
      </c>
    </row>
    <row r="271" spans="1:12" ht="30" x14ac:dyDescent="0.25">
      <c r="B271" s="51" t="s">
        <v>60</v>
      </c>
    </row>
    <row r="272" spans="1:12" x14ac:dyDescent="0.25">
      <c r="B272" s="51" t="s">
        <v>58</v>
      </c>
    </row>
    <row r="273" spans="1:12" x14ac:dyDescent="0.25">
      <c r="B273" s="51" t="s">
        <v>132</v>
      </c>
    </row>
    <row r="274" spans="1:12" x14ac:dyDescent="0.25">
      <c r="B274" s="51" t="s">
        <v>109</v>
      </c>
    </row>
    <row r="275" spans="1:12" ht="15.75" thickBot="1" x14ac:dyDescent="0.3"/>
    <row r="276" spans="1:12" ht="30" x14ac:dyDescent="0.25">
      <c r="A276" s="19" t="s">
        <v>520</v>
      </c>
      <c r="B276" s="1" t="s">
        <v>89</v>
      </c>
      <c r="D276" s="66">
        <v>44592</v>
      </c>
      <c r="E276" s="66">
        <v>44620</v>
      </c>
      <c r="F276" s="66">
        <v>44651</v>
      </c>
      <c r="G276" s="66">
        <v>44681</v>
      </c>
      <c r="H276" s="66">
        <v>44712</v>
      </c>
      <c r="I276" s="66">
        <v>44742</v>
      </c>
      <c r="J276" s="66">
        <v>44773</v>
      </c>
      <c r="K276" s="66">
        <v>44804</v>
      </c>
      <c r="L276" s="66">
        <v>44834</v>
      </c>
    </row>
    <row r="277" spans="1:12" ht="15.75" thickBot="1" x14ac:dyDescent="0.3">
      <c r="B277" s="2" t="s">
        <v>4</v>
      </c>
      <c r="D277" s="176">
        <v>1212</v>
      </c>
      <c r="E277" s="168">
        <v>836</v>
      </c>
      <c r="F277" s="77">
        <v>800</v>
      </c>
      <c r="G277" s="77">
        <v>860</v>
      </c>
      <c r="H277" s="77">
        <v>1026</v>
      </c>
      <c r="I277" s="167">
        <v>1022</v>
      </c>
      <c r="J277" s="78">
        <v>1090</v>
      </c>
      <c r="K277" s="78">
        <v>1291</v>
      </c>
      <c r="L277" s="78">
        <v>1019</v>
      </c>
    </row>
    <row r="278" spans="1:12" x14ac:dyDescent="0.25">
      <c r="B278" s="51" t="s">
        <v>116</v>
      </c>
    </row>
    <row r="279" spans="1:12" ht="30" x14ac:dyDescent="0.25">
      <c r="B279" s="51" t="s">
        <v>61</v>
      </c>
      <c r="E279" s="158"/>
      <c r="G279" s="103"/>
      <c r="I279" s="103"/>
      <c r="K279" s="103"/>
    </row>
    <row r="281" spans="1:12" ht="15.75" thickBot="1" x14ac:dyDescent="0.3"/>
    <row r="282" spans="1:12" x14ac:dyDescent="0.25">
      <c r="B282" s="1" t="s">
        <v>90</v>
      </c>
      <c r="D282" s="66">
        <v>44592</v>
      </c>
      <c r="E282" s="66">
        <v>44620</v>
      </c>
      <c r="F282" s="66">
        <v>44651</v>
      </c>
      <c r="G282" s="66">
        <v>44681</v>
      </c>
      <c r="H282" s="66">
        <v>44712</v>
      </c>
      <c r="I282" s="66">
        <v>44742</v>
      </c>
      <c r="J282" s="66">
        <v>44773</v>
      </c>
      <c r="K282" s="66">
        <v>44804</v>
      </c>
      <c r="L282" s="66">
        <v>44834</v>
      </c>
    </row>
    <row r="283" spans="1:12" ht="15.75" thickBot="1" x14ac:dyDescent="0.3">
      <c r="A283" s="18" t="s">
        <v>514</v>
      </c>
      <c r="B283" s="2" t="s">
        <v>62</v>
      </c>
      <c r="C283" s="16" t="s">
        <v>107</v>
      </c>
      <c r="D283" s="177">
        <v>1.9789625360229939</v>
      </c>
      <c r="E283" s="74">
        <v>1.881139646870061</v>
      </c>
      <c r="F283" s="74">
        <v>2.66</v>
      </c>
      <c r="G283" s="74">
        <v>2.0499999999999998</v>
      </c>
      <c r="H283" s="79">
        <v>5.98</v>
      </c>
      <c r="I283" s="162">
        <v>18.89</v>
      </c>
      <c r="J283" s="72">
        <v>17.62</v>
      </c>
      <c r="K283" s="63">
        <v>6</v>
      </c>
      <c r="L283" s="72">
        <v>10.52</v>
      </c>
    </row>
    <row r="284" spans="1:12" ht="15.75" thickBot="1" x14ac:dyDescent="0.3">
      <c r="A284" s="19" t="s">
        <v>520</v>
      </c>
      <c r="B284" s="11"/>
      <c r="C284" s="16" t="s">
        <v>108</v>
      </c>
      <c r="D284" s="81">
        <v>3.63</v>
      </c>
      <c r="E284" s="169">
        <v>3.07</v>
      </c>
      <c r="F284" s="80">
        <v>3.94</v>
      </c>
      <c r="G284" s="80">
        <v>3.79</v>
      </c>
      <c r="H284" s="80">
        <v>3.35</v>
      </c>
      <c r="I284" s="170">
        <v>4.09</v>
      </c>
      <c r="J284" s="81">
        <v>4.3099999999999996</v>
      </c>
      <c r="K284" s="171">
        <v>4.84</v>
      </c>
      <c r="L284" s="171">
        <v>4.5999999999999996</v>
      </c>
    </row>
    <row r="285" spans="1:12" ht="45" x14ac:dyDescent="0.25">
      <c r="B285" s="51" t="s">
        <v>63</v>
      </c>
      <c r="E285" s="101"/>
      <c r="F285" s="101"/>
      <c r="G285" s="101"/>
      <c r="H285" s="101"/>
      <c r="I285" s="101"/>
      <c r="J285" s="102"/>
      <c r="K285" s="101"/>
    </row>
    <row r="287" spans="1:12" ht="15.75" thickBot="1" x14ac:dyDescent="0.3"/>
    <row r="288" spans="1:12" ht="30" x14ac:dyDescent="0.25">
      <c r="A288" s="18" t="s">
        <v>514</v>
      </c>
      <c r="B288" s="1" t="s">
        <v>133</v>
      </c>
      <c r="D288" s="66">
        <v>44592</v>
      </c>
      <c r="E288" s="66">
        <v>44620</v>
      </c>
      <c r="F288" s="66">
        <v>44651</v>
      </c>
      <c r="G288" s="66">
        <v>44681</v>
      </c>
      <c r="H288" s="66">
        <v>44712</v>
      </c>
      <c r="I288" s="66">
        <v>44742</v>
      </c>
      <c r="J288" s="66">
        <v>44773</v>
      </c>
      <c r="K288" s="66">
        <v>44804</v>
      </c>
      <c r="L288" s="66">
        <v>44834</v>
      </c>
    </row>
    <row r="289" spans="1:12" ht="15.75" thickBot="1" x14ac:dyDescent="0.3">
      <c r="B289" s="2" t="s">
        <v>4</v>
      </c>
      <c r="D289" s="69">
        <v>2092360</v>
      </c>
      <c r="E289" s="95">
        <v>2400030</v>
      </c>
      <c r="F289" s="69">
        <v>2307549</v>
      </c>
      <c r="G289" s="69">
        <v>2451888</v>
      </c>
      <c r="H289" s="69">
        <v>2516516</v>
      </c>
      <c r="I289" s="95">
        <v>2601489</v>
      </c>
      <c r="J289" s="73">
        <v>2394904</v>
      </c>
      <c r="K289" s="73">
        <v>2321909</v>
      </c>
      <c r="L289" s="63">
        <v>2347025</v>
      </c>
    </row>
    <row r="290" spans="1:12" s="110" customFormat="1" ht="30" x14ac:dyDescent="0.25">
      <c r="A290" s="109"/>
      <c r="B290" s="105" t="s">
        <v>117</v>
      </c>
      <c r="D290" s="103"/>
      <c r="E290" s="103"/>
      <c r="F290" s="103"/>
      <c r="G290" s="103"/>
      <c r="H290" s="103"/>
      <c r="I290" s="103"/>
      <c r="J290" s="99"/>
      <c r="K290" s="103"/>
      <c r="L290" s="157"/>
    </row>
    <row r="293" spans="1:12" x14ac:dyDescent="0.25">
      <c r="B293" s="7" t="s">
        <v>0</v>
      </c>
      <c r="I293" s="172"/>
    </row>
    <row r="294" spans="1:12" ht="45" x14ac:dyDescent="0.25">
      <c r="B294" s="8" t="s">
        <v>1</v>
      </c>
      <c r="I294" s="173"/>
    </row>
    <row r="295" spans="1:12" x14ac:dyDescent="0.25">
      <c r="I295" s="174"/>
    </row>
    <row r="296" spans="1:12" x14ac:dyDescent="0.2">
      <c r="I296" s="82"/>
    </row>
  </sheetData>
  <mergeCells count="1">
    <mergeCell ref="C217:I2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94"/>
  <sheetViews>
    <sheetView topLeftCell="B1" zoomScale="60" zoomScaleNormal="60" workbookViewId="0">
      <selection activeCell="B1" sqref="B1"/>
    </sheetView>
  </sheetViews>
  <sheetFormatPr baseColWidth="10" defaultColWidth="11" defaultRowHeight="15" x14ac:dyDescent="0.25"/>
  <cols>
    <col min="1" max="1" width="48.42578125" style="23" bestFit="1" customWidth="1"/>
    <col min="2" max="2" width="75.42578125" style="24" customWidth="1"/>
    <col min="3" max="3" width="11" style="23"/>
    <col min="4" max="5" width="14.7109375" style="82" bestFit="1" customWidth="1"/>
    <col min="6" max="6" width="11.85546875" style="82" bestFit="1" customWidth="1"/>
    <col min="7" max="7" width="12" style="82" bestFit="1" customWidth="1"/>
    <col min="8" max="8" width="11.85546875" style="82" bestFit="1" customWidth="1"/>
    <col min="9" max="9" width="12" style="82" bestFit="1" customWidth="1"/>
    <col min="10" max="12" width="14.5703125" style="82" customWidth="1"/>
    <col min="13" max="16384" width="11" style="23"/>
  </cols>
  <sheetData>
    <row r="1" spans="1:12" ht="23.25" x14ac:dyDescent="0.2">
      <c r="A1" s="50" t="s">
        <v>106</v>
      </c>
      <c r="B1" s="154" t="s">
        <v>145</v>
      </c>
    </row>
    <row r="2" spans="1:12" ht="15.75" thickBot="1" x14ac:dyDescent="0.3">
      <c r="A2" s="47"/>
    </row>
    <row r="3" spans="1:12" ht="45" x14ac:dyDescent="0.2">
      <c r="A3" s="49" t="s">
        <v>512</v>
      </c>
      <c r="B3" s="1" t="s">
        <v>146</v>
      </c>
      <c r="D3" s="66">
        <v>44592</v>
      </c>
      <c r="E3" s="66">
        <v>44620</v>
      </c>
      <c r="F3" s="66">
        <v>44651</v>
      </c>
      <c r="G3" s="66">
        <v>44681</v>
      </c>
      <c r="H3" s="66">
        <v>44712</v>
      </c>
      <c r="I3" s="66">
        <v>44742</v>
      </c>
      <c r="J3" s="66">
        <v>44773</v>
      </c>
      <c r="K3" s="66">
        <v>44804</v>
      </c>
      <c r="L3" s="66">
        <v>44834</v>
      </c>
    </row>
    <row r="4" spans="1:12" ht="15.75" thickBot="1" x14ac:dyDescent="0.25">
      <c r="A4" s="47"/>
      <c r="B4" s="2" t="s">
        <v>4</v>
      </c>
      <c r="D4" s="83">
        <f>D11</f>
        <v>3382725.26</v>
      </c>
      <c r="E4" s="79">
        <f>E11</f>
        <v>3196288.2</v>
      </c>
      <c r="F4" s="84">
        <f>F11</f>
        <v>3592713.6</v>
      </c>
      <c r="G4" s="84">
        <v>3273482.1</v>
      </c>
      <c r="H4" s="84">
        <v>3142292</v>
      </c>
      <c r="I4" s="178">
        <v>3509408</v>
      </c>
      <c r="J4" s="84">
        <v>3019204</v>
      </c>
      <c r="K4" s="85">
        <v>2305797</v>
      </c>
      <c r="L4" s="85">
        <v>2354927</v>
      </c>
    </row>
    <row r="5" spans="1:12" ht="12.75" x14ac:dyDescent="0.2">
      <c r="B5" s="134" t="s">
        <v>147</v>
      </c>
    </row>
    <row r="6" spans="1:12" s="46" customFormat="1" ht="84.2" customHeight="1" x14ac:dyDescent="0.2">
      <c r="A6" s="111"/>
      <c r="B6" s="134"/>
      <c r="D6" s="106"/>
      <c r="E6" s="106"/>
      <c r="F6" s="106"/>
      <c r="G6" s="106"/>
      <c r="H6" s="106"/>
      <c r="I6" s="106"/>
      <c r="J6" s="106"/>
      <c r="K6" s="106"/>
      <c r="L6" s="106"/>
    </row>
    <row r="7" spans="1:12" x14ac:dyDescent="0.2">
      <c r="A7" s="47"/>
      <c r="B7" s="25" t="s">
        <v>148</v>
      </c>
      <c r="G7" s="87"/>
    </row>
    <row r="8" spans="1:12" x14ac:dyDescent="0.2">
      <c r="A8" s="47"/>
      <c r="B8" s="25" t="s">
        <v>149</v>
      </c>
    </row>
    <row r="9" spans="1:12" ht="15.75" thickBot="1" x14ac:dyDescent="0.25">
      <c r="A9" s="47"/>
      <c r="B9" s="26"/>
    </row>
    <row r="10" spans="1:12" x14ac:dyDescent="0.2">
      <c r="A10" s="49" t="s">
        <v>512</v>
      </c>
      <c r="B10" s="1" t="s">
        <v>150</v>
      </c>
      <c r="D10" s="66">
        <v>44592</v>
      </c>
      <c r="E10" s="66">
        <v>44620</v>
      </c>
      <c r="F10" s="66">
        <v>44651</v>
      </c>
      <c r="G10" s="66">
        <v>44681</v>
      </c>
      <c r="H10" s="66">
        <v>44712</v>
      </c>
      <c r="I10" s="66">
        <v>44742</v>
      </c>
      <c r="J10" s="66">
        <v>44773</v>
      </c>
      <c r="K10" s="66">
        <v>44804</v>
      </c>
      <c r="L10" s="66">
        <v>44834</v>
      </c>
    </row>
    <row r="11" spans="1:12" ht="15.75" thickBot="1" x14ac:dyDescent="0.25">
      <c r="A11" s="47"/>
      <c r="B11" s="2" t="s">
        <v>4</v>
      </c>
      <c r="D11" s="88">
        <v>3382725.26</v>
      </c>
      <c r="E11" s="112">
        <v>3196288.2</v>
      </c>
      <c r="F11" s="84">
        <v>3592713.6</v>
      </c>
      <c r="G11" s="84">
        <f>G4</f>
        <v>3273482.1</v>
      </c>
      <c r="H11" s="84">
        <v>3142292</v>
      </c>
      <c r="I11" s="178">
        <v>3509408</v>
      </c>
      <c r="J11" s="84">
        <v>3019204</v>
      </c>
      <c r="K11" s="85">
        <v>2305797</v>
      </c>
      <c r="L11" s="85">
        <v>2354927</v>
      </c>
    </row>
    <row r="12" spans="1:12" ht="30" x14ac:dyDescent="0.2">
      <c r="A12" s="47"/>
      <c r="B12" s="2" t="s">
        <v>151</v>
      </c>
      <c r="D12" s="87"/>
      <c r="E12" s="87"/>
    </row>
    <row r="13" spans="1:12" s="46" customFormat="1" ht="30" x14ac:dyDescent="0.2">
      <c r="A13" s="111"/>
      <c r="B13" s="26" t="s">
        <v>152</v>
      </c>
      <c r="D13" s="106"/>
      <c r="E13" s="106"/>
      <c r="F13" s="106"/>
      <c r="G13" s="106"/>
      <c r="H13" s="106"/>
      <c r="I13" s="106"/>
      <c r="J13" s="106"/>
      <c r="K13" s="106"/>
      <c r="L13" s="106"/>
    </row>
    <row r="14" spans="1:12" ht="30" x14ac:dyDescent="0.2">
      <c r="A14" s="47"/>
      <c r="B14" s="26" t="s">
        <v>153</v>
      </c>
    </row>
    <row r="15" spans="1:12" x14ac:dyDescent="0.25">
      <c r="A15" s="47"/>
    </row>
    <row r="16" spans="1:12" ht="15.75" thickBot="1" x14ac:dyDescent="0.3">
      <c r="A16" s="47"/>
    </row>
    <row r="17" spans="1:12" x14ac:dyDescent="0.2">
      <c r="A17" s="49" t="s">
        <v>512</v>
      </c>
      <c r="B17" s="1" t="s">
        <v>154</v>
      </c>
      <c r="D17" s="66">
        <v>44592</v>
      </c>
      <c r="E17" s="66">
        <v>44620</v>
      </c>
      <c r="F17" s="66">
        <v>44651</v>
      </c>
      <c r="G17" s="66">
        <v>44681</v>
      </c>
      <c r="H17" s="66">
        <v>44712</v>
      </c>
      <c r="I17" s="66">
        <v>44742</v>
      </c>
      <c r="J17" s="66">
        <v>44773</v>
      </c>
      <c r="K17" s="66">
        <v>44804</v>
      </c>
      <c r="L17" s="66">
        <v>44834</v>
      </c>
    </row>
    <row r="18" spans="1:12" ht="15.75" thickBot="1" x14ac:dyDescent="0.25">
      <c r="A18" s="47"/>
      <c r="B18" s="26" t="s">
        <v>155</v>
      </c>
      <c r="D18" s="68">
        <v>1200</v>
      </c>
      <c r="E18" s="63">
        <v>1200</v>
      </c>
      <c r="F18" s="63">
        <v>1200</v>
      </c>
      <c r="G18" s="63">
        <v>1200</v>
      </c>
      <c r="H18" s="63">
        <v>1200</v>
      </c>
      <c r="I18" s="86">
        <v>1200</v>
      </c>
      <c r="J18" s="63">
        <v>1200</v>
      </c>
      <c r="K18" s="63">
        <v>1200</v>
      </c>
      <c r="L18" s="63">
        <v>1200</v>
      </c>
    </row>
    <row r="19" spans="1:12" x14ac:dyDescent="0.2">
      <c r="A19" s="47"/>
      <c r="B19" s="21" t="s">
        <v>110</v>
      </c>
    </row>
    <row r="20" spans="1:12" x14ac:dyDescent="0.2">
      <c r="A20" s="47"/>
      <c r="B20" s="26" t="s">
        <v>156</v>
      </c>
    </row>
    <row r="21" spans="1:12" x14ac:dyDescent="0.25">
      <c r="A21" s="47"/>
    </row>
    <row r="22" spans="1:12" ht="15.75" thickBot="1" x14ac:dyDescent="0.3">
      <c r="A22" s="47"/>
    </row>
    <row r="23" spans="1:12" x14ac:dyDescent="0.2">
      <c r="A23" s="49" t="s">
        <v>512</v>
      </c>
      <c r="B23" s="1" t="s">
        <v>157</v>
      </c>
      <c r="D23" s="66">
        <v>44592</v>
      </c>
      <c r="E23" s="66">
        <v>44620</v>
      </c>
      <c r="F23" s="66">
        <v>44651</v>
      </c>
      <c r="G23" s="66">
        <v>44681</v>
      </c>
      <c r="H23" s="66">
        <v>44712</v>
      </c>
      <c r="I23" s="66">
        <v>44742</v>
      </c>
      <c r="J23" s="66">
        <v>44773</v>
      </c>
      <c r="K23" s="66">
        <v>44804</v>
      </c>
      <c r="L23" s="66">
        <v>44834</v>
      </c>
    </row>
    <row r="24" spans="1:12" ht="15.75" thickBot="1" x14ac:dyDescent="0.25">
      <c r="A24" s="47"/>
      <c r="B24" s="2" t="s">
        <v>62</v>
      </c>
      <c r="D24" s="89">
        <v>3221643.1</v>
      </c>
      <c r="E24" s="84">
        <v>3044084</v>
      </c>
      <c r="F24" s="84">
        <v>3421632</v>
      </c>
      <c r="G24" s="84">
        <v>3117602</v>
      </c>
      <c r="H24" s="84">
        <v>2985196</v>
      </c>
      <c r="I24" s="178">
        <v>3333955</v>
      </c>
      <c r="J24" s="84">
        <v>2868259</v>
      </c>
      <c r="K24" s="85">
        <v>2190526</v>
      </c>
      <c r="L24" s="85">
        <v>2237198</v>
      </c>
    </row>
    <row r="25" spans="1:12" ht="30" x14ac:dyDescent="0.2">
      <c r="A25" s="47"/>
      <c r="B25" s="2" t="s">
        <v>158</v>
      </c>
    </row>
    <row r="26" spans="1:12" s="46" customFormat="1" ht="84.2" customHeight="1" x14ac:dyDescent="0.2">
      <c r="A26" s="111"/>
      <c r="B26" s="26" t="s">
        <v>159</v>
      </c>
      <c r="D26" s="106"/>
      <c r="E26" s="106"/>
      <c r="F26" s="106"/>
      <c r="G26" s="106"/>
      <c r="H26" s="106"/>
      <c r="I26" s="106"/>
      <c r="J26" s="106"/>
      <c r="K26" s="106"/>
      <c r="L26" s="106"/>
    </row>
    <row r="27" spans="1:12" ht="15.75" thickBot="1" x14ac:dyDescent="0.3">
      <c r="A27" s="47"/>
    </row>
    <row r="28" spans="1:12" x14ac:dyDescent="0.2">
      <c r="A28" s="49" t="s">
        <v>512</v>
      </c>
      <c r="B28" s="1" t="s">
        <v>160</v>
      </c>
      <c r="D28" s="66">
        <v>44592</v>
      </c>
      <c r="E28" s="66">
        <v>44620</v>
      </c>
      <c r="F28" s="66">
        <v>44651</v>
      </c>
      <c r="G28" s="66">
        <v>44681</v>
      </c>
      <c r="H28" s="66">
        <v>44712</v>
      </c>
      <c r="I28" s="66">
        <v>44742</v>
      </c>
      <c r="J28" s="66">
        <v>44773</v>
      </c>
      <c r="K28" s="66">
        <v>44804</v>
      </c>
      <c r="L28" s="66">
        <v>44834</v>
      </c>
    </row>
    <row r="29" spans="1:12" ht="15.75" thickBot="1" x14ac:dyDescent="0.25">
      <c r="A29" s="47"/>
      <c r="B29" s="2" t="s">
        <v>4</v>
      </c>
      <c r="D29" s="89">
        <v>189508</v>
      </c>
      <c r="E29" s="84">
        <v>189788</v>
      </c>
      <c r="F29" s="84">
        <v>190798</v>
      </c>
      <c r="G29" s="84">
        <v>191498</v>
      </c>
      <c r="H29" s="84">
        <v>191538</v>
      </c>
      <c r="I29" s="178">
        <v>190028</v>
      </c>
      <c r="J29" s="84">
        <v>188548</v>
      </c>
      <c r="K29" s="85">
        <v>188088</v>
      </c>
      <c r="L29" s="85">
        <v>189208</v>
      </c>
    </row>
    <row r="30" spans="1:12" ht="30" x14ac:dyDescent="0.2">
      <c r="A30" s="47"/>
      <c r="B30" s="2" t="s">
        <v>161</v>
      </c>
    </row>
    <row r="31" spans="1:12" s="46" customFormat="1" ht="84.2" customHeight="1" x14ac:dyDescent="0.2">
      <c r="A31" s="111"/>
      <c r="B31" s="26" t="s">
        <v>162</v>
      </c>
      <c r="D31" s="106"/>
      <c r="E31" s="106"/>
      <c r="F31" s="106"/>
      <c r="G31" s="106"/>
      <c r="H31" s="106"/>
      <c r="I31" s="106"/>
      <c r="J31" s="106"/>
      <c r="K31" s="106"/>
      <c r="L31" s="106"/>
    </row>
    <row r="32" spans="1:12" x14ac:dyDescent="0.25">
      <c r="A32" s="47"/>
    </row>
    <row r="33" spans="1:12" ht="15.75" thickBot="1" x14ac:dyDescent="0.3">
      <c r="A33" s="47"/>
    </row>
    <row r="34" spans="1:12" x14ac:dyDescent="0.2">
      <c r="A34" s="49" t="s">
        <v>512</v>
      </c>
      <c r="B34" s="1" t="s">
        <v>163</v>
      </c>
      <c r="D34" s="66">
        <v>44592</v>
      </c>
      <c r="E34" s="66">
        <v>44620</v>
      </c>
      <c r="F34" s="66">
        <v>44651</v>
      </c>
      <c r="G34" s="66">
        <v>44681</v>
      </c>
      <c r="H34" s="66">
        <v>44712</v>
      </c>
      <c r="I34" s="66">
        <v>44742</v>
      </c>
      <c r="J34" s="66">
        <v>44773</v>
      </c>
      <c r="K34" s="66">
        <v>44804</v>
      </c>
      <c r="L34" s="66">
        <v>44834</v>
      </c>
    </row>
    <row r="35" spans="1:12" ht="15.75" thickBot="1" x14ac:dyDescent="0.25">
      <c r="A35" s="47"/>
      <c r="B35" s="2" t="s">
        <v>4</v>
      </c>
      <c r="D35" s="89">
        <v>276300</v>
      </c>
      <c r="E35" s="84">
        <v>245450</v>
      </c>
      <c r="F35" s="84">
        <v>277165</v>
      </c>
      <c r="G35" s="84">
        <v>291164</v>
      </c>
      <c r="H35" s="84">
        <v>276603</v>
      </c>
      <c r="I35" s="178">
        <v>268019</v>
      </c>
      <c r="J35" s="84">
        <v>240567</v>
      </c>
      <c r="K35" s="85">
        <v>265092</v>
      </c>
      <c r="L35" s="85">
        <v>230565</v>
      </c>
    </row>
    <row r="36" spans="1:12" x14ac:dyDescent="0.2">
      <c r="A36" s="47"/>
      <c r="B36" s="26" t="s">
        <v>164</v>
      </c>
    </row>
    <row r="37" spans="1:12" s="46" customFormat="1" x14ac:dyDescent="0.2">
      <c r="A37" s="111"/>
      <c r="B37" s="26"/>
      <c r="D37" s="106"/>
      <c r="E37" s="106"/>
      <c r="F37" s="106"/>
      <c r="G37" s="106"/>
      <c r="H37" s="106"/>
      <c r="I37" s="106"/>
      <c r="J37" s="106"/>
      <c r="K37" s="106"/>
      <c r="L37" s="106"/>
    </row>
    <row r="38" spans="1:12" s="46" customFormat="1" x14ac:dyDescent="0.2">
      <c r="A38" s="111"/>
      <c r="B38" s="26"/>
      <c r="D38" s="106"/>
      <c r="E38" s="106"/>
      <c r="F38" s="106"/>
      <c r="G38" s="106"/>
      <c r="H38" s="106"/>
      <c r="I38" s="106"/>
      <c r="J38" s="106"/>
      <c r="K38" s="106"/>
      <c r="L38" s="106"/>
    </row>
    <row r="39" spans="1:12" x14ac:dyDescent="0.2">
      <c r="A39" s="47"/>
      <c r="B39" s="7" t="s">
        <v>0</v>
      </c>
      <c r="D39" s="135"/>
      <c r="E39" s="136"/>
      <c r="F39" s="136"/>
      <c r="G39" s="136"/>
      <c r="H39" s="136"/>
      <c r="I39" s="137"/>
    </row>
    <row r="40" spans="1:12" ht="45" x14ac:dyDescent="0.2">
      <c r="A40" s="47"/>
      <c r="B40" s="8" t="s">
        <v>1</v>
      </c>
      <c r="D40" s="138"/>
      <c r="E40" s="139"/>
      <c r="F40" s="139"/>
      <c r="G40" s="139"/>
      <c r="H40" s="139"/>
      <c r="I40" s="140"/>
    </row>
    <row r="41" spans="1:12" x14ac:dyDescent="0.25">
      <c r="A41" s="47"/>
    </row>
    <row r="42" spans="1:12" x14ac:dyDescent="0.25">
      <c r="A42" s="47"/>
    </row>
    <row r="43" spans="1:12" x14ac:dyDescent="0.25">
      <c r="A43" s="47"/>
    </row>
    <row r="44" spans="1:12" x14ac:dyDescent="0.25">
      <c r="A44" s="47"/>
    </row>
    <row r="45" spans="1:12" x14ac:dyDescent="0.25">
      <c r="A45" s="47"/>
    </row>
    <row r="46" spans="1:12" x14ac:dyDescent="0.25">
      <c r="A46" s="47"/>
    </row>
    <row r="47" spans="1:12" x14ac:dyDescent="0.25">
      <c r="A47" s="47"/>
    </row>
    <row r="48" spans="1:12" x14ac:dyDescent="0.25">
      <c r="A48" s="47"/>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row r="61" spans="1:1" x14ac:dyDescent="0.25">
      <c r="A61" s="47"/>
    </row>
    <row r="62" spans="1:1" x14ac:dyDescent="0.25">
      <c r="A62" s="47"/>
    </row>
    <row r="63" spans="1:1" x14ac:dyDescent="0.25">
      <c r="A63" s="47"/>
    </row>
    <row r="64" spans="1:1" x14ac:dyDescent="0.25">
      <c r="A64" s="47"/>
    </row>
    <row r="65" spans="1:1" x14ac:dyDescent="0.25">
      <c r="A65" s="47"/>
    </row>
    <row r="66" spans="1:1" x14ac:dyDescent="0.25">
      <c r="A66" s="47"/>
    </row>
    <row r="67" spans="1:1" x14ac:dyDescent="0.25">
      <c r="A67" s="47"/>
    </row>
    <row r="68" spans="1:1" x14ac:dyDescent="0.25">
      <c r="A68" s="47"/>
    </row>
    <row r="69" spans="1:1" x14ac:dyDescent="0.25">
      <c r="A69" s="47"/>
    </row>
    <row r="70" spans="1:1" x14ac:dyDescent="0.25">
      <c r="A70" s="47"/>
    </row>
    <row r="71" spans="1:1" x14ac:dyDescent="0.25">
      <c r="A71" s="47"/>
    </row>
    <row r="72" spans="1:1" x14ac:dyDescent="0.25">
      <c r="A72" s="47"/>
    </row>
    <row r="73" spans="1:1" x14ac:dyDescent="0.25">
      <c r="A73" s="47"/>
    </row>
    <row r="74" spans="1:1" x14ac:dyDescent="0.25">
      <c r="A74" s="47"/>
    </row>
    <row r="75" spans="1:1" x14ac:dyDescent="0.25">
      <c r="A75" s="47"/>
    </row>
    <row r="76" spans="1:1" x14ac:dyDescent="0.25">
      <c r="A76" s="47"/>
    </row>
    <row r="77" spans="1:1" x14ac:dyDescent="0.25">
      <c r="A77" s="47"/>
    </row>
    <row r="78" spans="1:1" x14ac:dyDescent="0.25">
      <c r="A78" s="47"/>
    </row>
    <row r="79" spans="1:1" x14ac:dyDescent="0.25">
      <c r="A79" s="47"/>
    </row>
    <row r="80" spans="1:1" x14ac:dyDescent="0.25">
      <c r="A80" s="47"/>
    </row>
    <row r="81" spans="1:1" x14ac:dyDescent="0.25">
      <c r="A81" s="47"/>
    </row>
    <row r="82" spans="1:1" x14ac:dyDescent="0.25">
      <c r="A82" s="47"/>
    </row>
    <row r="83" spans="1:1" x14ac:dyDescent="0.25">
      <c r="A83" s="47"/>
    </row>
    <row r="84" spans="1:1" x14ac:dyDescent="0.25">
      <c r="A84" s="47"/>
    </row>
    <row r="85" spans="1:1" x14ac:dyDescent="0.25">
      <c r="A85" s="47"/>
    </row>
    <row r="86" spans="1:1" x14ac:dyDescent="0.25">
      <c r="A86" s="47"/>
    </row>
    <row r="87" spans="1:1" x14ac:dyDescent="0.25">
      <c r="A87" s="47"/>
    </row>
    <row r="88" spans="1:1" x14ac:dyDescent="0.25">
      <c r="A88" s="47"/>
    </row>
    <row r="89" spans="1:1" x14ac:dyDescent="0.25">
      <c r="A89" s="47"/>
    </row>
    <row r="90" spans="1:1" x14ac:dyDescent="0.25">
      <c r="A90" s="47"/>
    </row>
    <row r="91" spans="1:1" x14ac:dyDescent="0.25">
      <c r="A91" s="47"/>
    </row>
    <row r="92" spans="1:1" x14ac:dyDescent="0.25">
      <c r="A92" s="47"/>
    </row>
    <row r="93" spans="1:1" x14ac:dyDescent="0.25">
      <c r="A93" s="47"/>
    </row>
    <row r="94" spans="1:1" x14ac:dyDescent="0.25">
      <c r="A94" s="47"/>
    </row>
  </sheetData>
  <mergeCells count="2">
    <mergeCell ref="B5:B6"/>
    <mergeCell ref="D39:I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403"/>
  <sheetViews>
    <sheetView topLeftCell="B1" zoomScale="70" zoomScaleNormal="70" workbookViewId="0">
      <selection activeCell="B1" sqref="B1"/>
    </sheetView>
  </sheetViews>
  <sheetFormatPr baseColWidth="10" defaultColWidth="11" defaultRowHeight="15" x14ac:dyDescent="0.25"/>
  <cols>
    <col min="1" max="1" width="18.85546875" style="23" customWidth="1"/>
    <col min="2" max="2" width="66.85546875" style="24" customWidth="1"/>
    <col min="3" max="3" width="0.85546875" style="23" customWidth="1"/>
    <col min="4" max="4" width="15.28515625" style="65" bestFit="1" customWidth="1"/>
    <col min="5" max="5" width="14.85546875" style="65" bestFit="1" customWidth="1"/>
    <col min="6" max="8" width="15.28515625" style="65" bestFit="1" customWidth="1"/>
    <col min="9" max="9" width="14.85546875" style="65" bestFit="1" customWidth="1"/>
    <col min="10" max="11" width="15.28515625" style="65" bestFit="1" customWidth="1"/>
    <col min="12" max="12" width="14.42578125" style="65" bestFit="1" customWidth="1"/>
    <col min="13" max="13" width="11" style="23"/>
    <col min="14" max="14" width="13" style="23" bestFit="1" customWidth="1"/>
    <col min="15" max="16384" width="11" style="23"/>
  </cols>
  <sheetData>
    <row r="1" spans="1:12" ht="23.25" x14ac:dyDescent="0.2">
      <c r="A1" s="50" t="s">
        <v>106</v>
      </c>
      <c r="B1" s="154" t="s">
        <v>311</v>
      </c>
    </row>
    <row r="2" spans="1:12" ht="15.75" thickBot="1" x14ac:dyDescent="0.3"/>
    <row r="3" spans="1:12" x14ac:dyDescent="0.2">
      <c r="A3" s="39" t="s">
        <v>513</v>
      </c>
      <c r="B3" s="1" t="s">
        <v>312</v>
      </c>
      <c r="D3" s="66">
        <v>44592</v>
      </c>
      <c r="E3" s="66">
        <v>44620</v>
      </c>
      <c r="F3" s="66">
        <v>44651</v>
      </c>
      <c r="G3" s="66">
        <v>44681</v>
      </c>
      <c r="H3" s="66">
        <v>44712</v>
      </c>
      <c r="I3" s="66">
        <v>44742</v>
      </c>
      <c r="J3" s="66">
        <v>44773</v>
      </c>
      <c r="K3" s="66">
        <v>44804</v>
      </c>
      <c r="L3" s="66">
        <v>44834</v>
      </c>
    </row>
    <row r="4" spans="1:12" ht="15.75" thickBot="1" x14ac:dyDescent="0.25">
      <c r="B4" s="2" t="s">
        <v>4</v>
      </c>
      <c r="D4" s="67">
        <v>9</v>
      </c>
      <c r="E4" s="70">
        <v>9</v>
      </c>
      <c r="F4" s="70">
        <v>9</v>
      </c>
      <c r="G4" s="70">
        <v>9</v>
      </c>
      <c r="H4" s="70">
        <v>9</v>
      </c>
      <c r="I4" s="90">
        <v>9</v>
      </c>
      <c r="J4" s="67">
        <v>9</v>
      </c>
      <c r="K4" s="70">
        <v>9</v>
      </c>
      <c r="L4" s="70">
        <v>9</v>
      </c>
    </row>
    <row r="5" spans="1:12" ht="75" x14ac:dyDescent="0.2">
      <c r="B5" s="26" t="s">
        <v>313</v>
      </c>
    </row>
    <row r="6" spans="1:12" x14ac:dyDescent="0.2">
      <c r="B6" s="48" t="s">
        <v>109</v>
      </c>
    </row>
    <row r="7" spans="1:12" x14ac:dyDescent="0.2">
      <c r="B7" s="26" t="s">
        <v>314</v>
      </c>
    </row>
    <row r="9" spans="1:12" ht="15.75" thickBot="1" x14ac:dyDescent="0.3"/>
    <row r="10" spans="1:12" ht="45" x14ac:dyDescent="0.2">
      <c r="A10" s="39" t="s">
        <v>513</v>
      </c>
      <c r="B10" s="1" t="s">
        <v>315</v>
      </c>
      <c r="D10" s="66">
        <v>44592</v>
      </c>
      <c r="E10" s="66">
        <v>44620</v>
      </c>
      <c r="F10" s="66">
        <v>44651</v>
      </c>
      <c r="G10" s="66">
        <v>44681</v>
      </c>
      <c r="H10" s="66">
        <v>44712</v>
      </c>
      <c r="I10" s="66">
        <v>44742</v>
      </c>
      <c r="J10" s="66">
        <v>44773</v>
      </c>
      <c r="K10" s="66">
        <v>44804</v>
      </c>
      <c r="L10" s="66">
        <v>44834</v>
      </c>
    </row>
    <row r="11" spans="1:12" ht="15.75" thickBot="1" x14ac:dyDescent="0.25">
      <c r="B11" s="2" t="s">
        <v>4</v>
      </c>
      <c r="D11" s="73">
        <v>517616</v>
      </c>
      <c r="E11" s="91">
        <v>518112</v>
      </c>
      <c r="F11" s="91">
        <v>518964</v>
      </c>
      <c r="G11" s="91">
        <v>519928</v>
      </c>
      <c r="H11" s="91">
        <v>520640</v>
      </c>
      <c r="I11" s="179">
        <v>521148</v>
      </c>
      <c r="J11" s="73">
        <v>521408</v>
      </c>
      <c r="K11" s="91">
        <v>521740</v>
      </c>
      <c r="L11" s="91">
        <v>521808</v>
      </c>
    </row>
    <row r="12" spans="1:12" ht="30" x14ac:dyDescent="0.2">
      <c r="B12" s="26" t="s">
        <v>316</v>
      </c>
    </row>
    <row r="14" spans="1:12" ht="15.75" thickBot="1" x14ac:dyDescent="0.3"/>
    <row r="15" spans="1:12" x14ac:dyDescent="0.2">
      <c r="A15" s="18" t="s">
        <v>514</v>
      </c>
      <c r="B15" s="1" t="s">
        <v>317</v>
      </c>
      <c r="D15" s="66">
        <v>44592</v>
      </c>
      <c r="E15" s="66">
        <v>44620</v>
      </c>
      <c r="F15" s="66">
        <v>44651</v>
      </c>
      <c r="G15" s="66">
        <v>44681</v>
      </c>
      <c r="H15" s="66">
        <v>44712</v>
      </c>
      <c r="I15" s="66">
        <v>44742</v>
      </c>
      <c r="J15" s="66">
        <v>44773</v>
      </c>
      <c r="K15" s="56">
        <v>44804</v>
      </c>
      <c r="L15" s="66">
        <v>44834</v>
      </c>
    </row>
    <row r="16" spans="1:12" ht="15.75" thickBot="1" x14ac:dyDescent="0.25">
      <c r="B16" s="2" t="s">
        <v>4</v>
      </c>
      <c r="D16" s="73">
        <v>12542</v>
      </c>
      <c r="E16" s="73">
        <v>11258</v>
      </c>
      <c r="F16" s="73">
        <v>11648.785277428691</v>
      </c>
      <c r="G16" s="70">
        <v>12256</v>
      </c>
      <c r="H16" s="91">
        <v>14150.411064842356</v>
      </c>
      <c r="I16" s="90">
        <f>126530*0.111</f>
        <v>14044.83</v>
      </c>
      <c r="J16" s="90">
        <v>14506.675000000001</v>
      </c>
      <c r="K16" s="180">
        <v>16167</v>
      </c>
      <c r="L16" s="70">
        <v>14407.890731773545</v>
      </c>
    </row>
    <row r="17" spans="1:12" x14ac:dyDescent="0.2">
      <c r="B17" s="26" t="s">
        <v>318</v>
      </c>
      <c r="J17" s="96"/>
      <c r="K17" s="57"/>
    </row>
    <row r="18" spans="1:12" x14ac:dyDescent="0.2">
      <c r="B18" s="48" t="s">
        <v>109</v>
      </c>
      <c r="K18" s="57"/>
      <c r="L18" s="96"/>
    </row>
    <row r="19" spans="1:12" x14ac:dyDescent="0.2">
      <c r="B19" s="26" t="s">
        <v>314</v>
      </c>
      <c r="K19" s="57"/>
    </row>
    <row r="20" spans="1:12" x14ac:dyDescent="0.25">
      <c r="K20" s="57"/>
      <c r="L20" s="96"/>
    </row>
    <row r="21" spans="1:12" ht="15.75" thickBot="1" x14ac:dyDescent="0.3">
      <c r="K21" s="57"/>
    </row>
    <row r="22" spans="1:12" x14ac:dyDescent="0.2">
      <c r="A22" s="18" t="s">
        <v>514</v>
      </c>
      <c r="B22" s="1" t="s">
        <v>319</v>
      </c>
      <c r="D22" s="66">
        <v>44592</v>
      </c>
      <c r="E22" s="66">
        <v>44620</v>
      </c>
      <c r="F22" s="66">
        <v>44651</v>
      </c>
      <c r="G22" s="66">
        <v>44681</v>
      </c>
      <c r="H22" s="66">
        <v>44712</v>
      </c>
      <c r="I22" s="66">
        <v>44742</v>
      </c>
      <c r="J22" s="66">
        <v>44773</v>
      </c>
      <c r="K22" s="56">
        <v>44804</v>
      </c>
      <c r="L22" s="66">
        <v>44834</v>
      </c>
    </row>
    <row r="23" spans="1:12" ht="15.75" thickBot="1" x14ac:dyDescent="0.25">
      <c r="B23" s="2" t="s">
        <v>4</v>
      </c>
      <c r="D23" s="73">
        <v>112881</v>
      </c>
      <c r="E23" s="73">
        <v>113835</v>
      </c>
      <c r="F23" s="73">
        <v>113294.2147225713</v>
      </c>
      <c r="G23" s="70">
        <v>115383</v>
      </c>
      <c r="H23" s="91">
        <v>113548.58893515765</v>
      </c>
      <c r="I23" s="90">
        <f>126530*0.889</f>
        <v>112485.17</v>
      </c>
      <c r="J23" s="67">
        <v>111638.325</v>
      </c>
      <c r="K23" s="180">
        <v>110137</v>
      </c>
      <c r="L23" s="70">
        <v>112915.10926822646</v>
      </c>
    </row>
    <row r="24" spans="1:12" x14ac:dyDescent="0.2">
      <c r="B24" s="26" t="s">
        <v>320</v>
      </c>
      <c r="K24" s="57"/>
    </row>
    <row r="25" spans="1:12" x14ac:dyDescent="0.2">
      <c r="B25" s="48" t="s">
        <v>109</v>
      </c>
      <c r="H25" s="97"/>
      <c r="K25" s="57"/>
      <c r="L25" s="96"/>
    </row>
    <row r="26" spans="1:12" x14ac:dyDescent="0.2">
      <c r="B26" s="26" t="s">
        <v>321</v>
      </c>
      <c r="E26" s="181"/>
      <c r="F26" s="97"/>
      <c r="K26" s="57"/>
      <c r="L26" s="97"/>
    </row>
    <row r="27" spans="1:12" x14ac:dyDescent="0.25">
      <c r="K27" s="57"/>
    </row>
    <row r="28" spans="1:12" ht="15.75" thickBot="1" x14ac:dyDescent="0.3">
      <c r="K28" s="57"/>
    </row>
    <row r="29" spans="1:12" x14ac:dyDescent="0.2">
      <c r="B29" s="6" t="s">
        <v>322</v>
      </c>
      <c r="D29" s="66">
        <v>44592</v>
      </c>
      <c r="E29" s="66">
        <v>44620</v>
      </c>
      <c r="F29" s="66">
        <v>44651</v>
      </c>
      <c r="G29" s="66">
        <v>44681</v>
      </c>
      <c r="H29" s="66">
        <v>44712</v>
      </c>
      <c r="I29" s="66">
        <v>44742</v>
      </c>
      <c r="J29" s="66">
        <v>44773</v>
      </c>
      <c r="K29" s="56">
        <v>44804</v>
      </c>
      <c r="L29" s="66">
        <v>44834</v>
      </c>
    </row>
    <row r="30" spans="1:12" ht="15.75" thickBot="1" x14ac:dyDescent="0.25">
      <c r="B30" s="2" t="s">
        <v>4</v>
      </c>
      <c r="D30" s="73">
        <v>125423</v>
      </c>
      <c r="E30" s="182">
        <v>125093</v>
      </c>
      <c r="F30" s="73">
        <f>F34+F41+F47+F54+F61+F67</f>
        <v>124943</v>
      </c>
      <c r="G30" s="70">
        <f>G16+G23</f>
        <v>127639</v>
      </c>
      <c r="H30" s="70">
        <f>H16+H23</f>
        <v>127699</v>
      </c>
      <c r="I30" s="91">
        <f>+I16+I23</f>
        <v>126530</v>
      </c>
      <c r="J30" s="67">
        <f>J23+J16</f>
        <v>126145</v>
      </c>
      <c r="K30" s="183">
        <f>K23+K16</f>
        <v>126304</v>
      </c>
      <c r="L30" s="70">
        <f>L23+L16</f>
        <v>127323</v>
      </c>
    </row>
    <row r="31" spans="1:12" ht="30" x14ac:dyDescent="0.2">
      <c r="B31" s="26" t="s">
        <v>323</v>
      </c>
    </row>
    <row r="32" spans="1:12" ht="15.75" thickBot="1" x14ac:dyDescent="0.3"/>
    <row r="33" spans="1:12" x14ac:dyDescent="0.2">
      <c r="A33" s="39" t="s">
        <v>513</v>
      </c>
      <c r="B33" s="1" t="s">
        <v>324</v>
      </c>
      <c r="D33" s="66">
        <v>44592</v>
      </c>
      <c r="E33" s="66">
        <v>44620</v>
      </c>
      <c r="F33" s="66">
        <v>44651</v>
      </c>
      <c r="G33" s="66">
        <v>44681</v>
      </c>
      <c r="H33" s="66">
        <v>44712</v>
      </c>
      <c r="I33" s="66">
        <v>44742</v>
      </c>
      <c r="J33" s="66">
        <v>44773</v>
      </c>
      <c r="K33" s="66">
        <v>44804</v>
      </c>
      <c r="L33" s="66">
        <v>44834</v>
      </c>
    </row>
    <row r="34" spans="1:12" ht="15.75" thickBot="1" x14ac:dyDescent="0.25">
      <c r="B34" s="2" t="s">
        <v>4</v>
      </c>
      <c r="D34" s="73">
        <v>107332</v>
      </c>
      <c r="E34" s="91">
        <v>107080</v>
      </c>
      <c r="F34" s="91">
        <v>107033</v>
      </c>
      <c r="G34" s="91">
        <v>109419</v>
      </c>
      <c r="H34" s="91">
        <v>109471</v>
      </c>
      <c r="I34" s="179">
        <v>108201</v>
      </c>
      <c r="J34" s="73">
        <v>107699</v>
      </c>
      <c r="K34" s="184">
        <v>107777</v>
      </c>
      <c r="L34" s="91">
        <v>108886</v>
      </c>
    </row>
    <row r="35" spans="1:12" ht="30" x14ac:dyDescent="0.2">
      <c r="B35" s="2" t="s">
        <v>325</v>
      </c>
    </row>
    <row r="36" spans="1:12" ht="60" x14ac:dyDescent="0.2">
      <c r="B36" s="26" t="s">
        <v>326</v>
      </c>
    </row>
    <row r="37" spans="1:12" x14ac:dyDescent="0.2">
      <c r="B37" s="26" t="s">
        <v>314</v>
      </c>
    </row>
    <row r="39" spans="1:12" ht="15.75" thickBot="1" x14ac:dyDescent="0.3"/>
    <row r="40" spans="1:12" x14ac:dyDescent="0.2">
      <c r="A40" s="39" t="s">
        <v>513</v>
      </c>
      <c r="B40" s="1" t="s">
        <v>327</v>
      </c>
      <c r="D40" s="66">
        <v>44592</v>
      </c>
      <c r="E40" s="66">
        <v>44620</v>
      </c>
      <c r="F40" s="66">
        <v>44651</v>
      </c>
      <c r="G40" s="66">
        <v>44681</v>
      </c>
      <c r="H40" s="66">
        <v>44712</v>
      </c>
      <c r="I40" s="66">
        <v>44742</v>
      </c>
      <c r="J40" s="66">
        <v>44773</v>
      </c>
      <c r="K40" s="66">
        <v>44804</v>
      </c>
      <c r="L40" s="66">
        <v>44834</v>
      </c>
    </row>
    <row r="41" spans="1:12" ht="15.75" thickBot="1" x14ac:dyDescent="0.25">
      <c r="B41" s="2" t="s">
        <v>4</v>
      </c>
      <c r="D41" s="73">
        <v>3189</v>
      </c>
      <c r="E41" s="91">
        <v>3191</v>
      </c>
      <c r="F41" s="91">
        <v>3141</v>
      </c>
      <c r="G41" s="91">
        <v>3175</v>
      </c>
      <c r="H41" s="91">
        <v>3171</v>
      </c>
      <c r="I41" s="179">
        <v>3165</v>
      </c>
      <c r="J41" s="73">
        <v>3174</v>
      </c>
      <c r="K41" s="184">
        <v>3170</v>
      </c>
      <c r="L41" s="91">
        <v>3110</v>
      </c>
    </row>
    <row r="42" spans="1:12" ht="30" x14ac:dyDescent="0.2">
      <c r="B42" s="2" t="s">
        <v>328</v>
      </c>
      <c r="G42" s="97"/>
    </row>
    <row r="43" spans="1:12" ht="75" x14ac:dyDescent="0.2">
      <c r="B43" s="26" t="s">
        <v>329</v>
      </c>
      <c r="E43" s="97"/>
      <c r="G43" s="97"/>
      <c r="I43" s="97"/>
      <c r="K43" s="97"/>
    </row>
    <row r="45" spans="1:12" ht="15.75" thickBot="1" x14ac:dyDescent="0.3"/>
    <row r="46" spans="1:12" x14ac:dyDescent="0.2">
      <c r="A46" s="39" t="s">
        <v>513</v>
      </c>
      <c r="B46" s="1" t="s">
        <v>330</v>
      </c>
      <c r="D46" s="66">
        <v>44592</v>
      </c>
      <c r="E46" s="66">
        <v>44620</v>
      </c>
      <c r="F46" s="66">
        <v>44651</v>
      </c>
      <c r="G46" s="66">
        <v>44681</v>
      </c>
      <c r="H46" s="66">
        <v>44712</v>
      </c>
      <c r="I46" s="66">
        <v>44742</v>
      </c>
      <c r="J46" s="66">
        <v>44773</v>
      </c>
      <c r="K46" s="66">
        <v>44804</v>
      </c>
      <c r="L46" s="66">
        <v>44834</v>
      </c>
    </row>
    <row r="47" spans="1:12" ht="15.75" thickBot="1" x14ac:dyDescent="0.25">
      <c r="B47" s="2" t="s">
        <v>4</v>
      </c>
      <c r="D47" s="73">
        <v>6902</v>
      </c>
      <c r="E47" s="91">
        <v>6850</v>
      </c>
      <c r="F47" s="91">
        <v>6827</v>
      </c>
      <c r="G47" s="91">
        <v>6909</v>
      </c>
      <c r="H47" s="91">
        <v>6871</v>
      </c>
      <c r="I47" s="179">
        <v>6902</v>
      </c>
      <c r="J47" s="73">
        <v>6999</v>
      </c>
      <c r="K47" s="184">
        <v>7078</v>
      </c>
      <c r="L47" s="91">
        <v>7130</v>
      </c>
    </row>
    <row r="48" spans="1:12" ht="30" x14ac:dyDescent="0.2">
      <c r="B48" s="2" t="s">
        <v>325</v>
      </c>
    </row>
    <row r="49" spans="1:12" ht="60" x14ac:dyDescent="0.2">
      <c r="B49" s="26" t="s">
        <v>331</v>
      </c>
    </row>
    <row r="50" spans="1:12" x14ac:dyDescent="0.2">
      <c r="B50" s="26" t="s">
        <v>314</v>
      </c>
    </row>
    <row r="52" spans="1:12" ht="15.75" thickBot="1" x14ac:dyDescent="0.3"/>
    <row r="53" spans="1:12" x14ac:dyDescent="0.2">
      <c r="A53" s="39" t="s">
        <v>513</v>
      </c>
      <c r="B53" s="1" t="s">
        <v>332</v>
      </c>
      <c r="D53" s="66">
        <v>44592</v>
      </c>
      <c r="E53" s="66">
        <v>44620</v>
      </c>
      <c r="F53" s="66">
        <v>44651</v>
      </c>
      <c r="G53" s="66">
        <v>44681</v>
      </c>
      <c r="H53" s="66">
        <v>44712</v>
      </c>
      <c r="I53" s="66">
        <v>44742</v>
      </c>
      <c r="J53" s="66">
        <v>44773</v>
      </c>
      <c r="K53" s="66">
        <v>44804</v>
      </c>
      <c r="L53" s="66">
        <v>44834</v>
      </c>
    </row>
    <row r="54" spans="1:12" ht="15.75" thickBot="1" x14ac:dyDescent="0.25">
      <c r="B54" s="2" t="s">
        <v>4</v>
      </c>
      <c r="D54" s="67">
        <v>460</v>
      </c>
      <c r="E54" s="70">
        <v>447</v>
      </c>
      <c r="F54" s="70">
        <v>441</v>
      </c>
      <c r="G54" s="70">
        <v>448</v>
      </c>
      <c r="H54" s="70">
        <v>453</v>
      </c>
      <c r="I54" s="90">
        <v>463</v>
      </c>
      <c r="J54" s="67">
        <v>476</v>
      </c>
      <c r="K54" s="70">
        <v>487</v>
      </c>
      <c r="L54" s="70">
        <v>503</v>
      </c>
    </row>
    <row r="55" spans="1:12" ht="30" x14ac:dyDescent="0.2">
      <c r="B55" s="2" t="s">
        <v>325</v>
      </c>
    </row>
    <row r="56" spans="1:12" ht="105" x14ac:dyDescent="0.2">
      <c r="B56" s="4" t="s">
        <v>333</v>
      </c>
    </row>
    <row r="57" spans="1:12" x14ac:dyDescent="0.2">
      <c r="B57" s="4" t="s">
        <v>314</v>
      </c>
    </row>
    <row r="59" spans="1:12" ht="15.75" thickBot="1" x14ac:dyDescent="0.3"/>
    <row r="60" spans="1:12" x14ac:dyDescent="0.2">
      <c r="A60" s="39" t="s">
        <v>513</v>
      </c>
      <c r="B60" s="1" t="s">
        <v>334</v>
      </c>
      <c r="D60" s="66">
        <v>44592</v>
      </c>
      <c r="E60" s="66">
        <v>44620</v>
      </c>
      <c r="F60" s="66">
        <v>44651</v>
      </c>
      <c r="G60" s="66">
        <v>44681</v>
      </c>
      <c r="H60" s="66">
        <v>44712</v>
      </c>
      <c r="I60" s="66">
        <v>44742</v>
      </c>
      <c r="J60" s="66">
        <v>44773</v>
      </c>
      <c r="K60" s="66">
        <v>44804</v>
      </c>
      <c r="L60" s="66">
        <v>44834</v>
      </c>
    </row>
    <row r="61" spans="1:12" ht="15.75" thickBot="1" x14ac:dyDescent="0.25">
      <c r="B61" s="2" t="s">
        <v>4</v>
      </c>
      <c r="D61" s="73">
        <v>7258</v>
      </c>
      <c r="E61" s="91">
        <v>7242</v>
      </c>
      <c r="F61" s="91">
        <v>7216</v>
      </c>
      <c r="G61" s="91">
        <v>7399</v>
      </c>
      <c r="H61" s="91">
        <v>7444</v>
      </c>
      <c r="I61" s="179">
        <v>7508</v>
      </c>
      <c r="J61" s="73">
        <v>7504</v>
      </c>
      <c r="K61" s="184">
        <v>7500</v>
      </c>
      <c r="L61" s="91">
        <v>7402</v>
      </c>
    </row>
    <row r="62" spans="1:12" ht="30" x14ac:dyDescent="0.2">
      <c r="B62" s="2" t="s">
        <v>325</v>
      </c>
    </row>
    <row r="63" spans="1:12" ht="60" x14ac:dyDescent="0.2">
      <c r="B63" s="26" t="s">
        <v>335</v>
      </c>
    </row>
    <row r="64" spans="1:12" x14ac:dyDescent="0.2">
      <c r="B64" s="26" t="s">
        <v>314</v>
      </c>
    </row>
    <row r="65" spans="1:12" ht="15.75" thickBot="1" x14ac:dyDescent="0.3"/>
    <row r="66" spans="1:12" x14ac:dyDescent="0.2">
      <c r="A66" s="39" t="s">
        <v>513</v>
      </c>
      <c r="B66" s="1" t="s">
        <v>336</v>
      </c>
      <c r="D66" s="66">
        <v>44592</v>
      </c>
      <c r="E66" s="66">
        <v>44620</v>
      </c>
      <c r="F66" s="66">
        <v>44651</v>
      </c>
      <c r="G66" s="66">
        <v>44681</v>
      </c>
      <c r="H66" s="66">
        <v>44712</v>
      </c>
      <c r="I66" s="66">
        <v>44742</v>
      </c>
      <c r="J66" s="66">
        <v>44773</v>
      </c>
      <c r="K66" s="66">
        <v>44804</v>
      </c>
      <c r="L66" s="66">
        <v>44834</v>
      </c>
    </row>
    <row r="67" spans="1:12" ht="15.75" thickBot="1" x14ac:dyDescent="0.25">
      <c r="B67" s="2" t="s">
        <v>4</v>
      </c>
      <c r="D67" s="67">
        <v>282</v>
      </c>
      <c r="E67" s="70">
        <v>283</v>
      </c>
      <c r="F67" s="70">
        <v>285</v>
      </c>
      <c r="G67" s="70">
        <v>289</v>
      </c>
      <c r="H67" s="70">
        <v>289</v>
      </c>
      <c r="I67" s="90">
        <v>291</v>
      </c>
      <c r="J67" s="67">
        <v>293</v>
      </c>
      <c r="K67" s="70">
        <v>292</v>
      </c>
      <c r="L67" s="70">
        <v>292</v>
      </c>
    </row>
    <row r="68" spans="1:12" ht="30" x14ac:dyDescent="0.2">
      <c r="B68" s="2" t="s">
        <v>325</v>
      </c>
    </row>
    <row r="69" spans="1:12" ht="45" x14ac:dyDescent="0.2">
      <c r="B69" s="26" t="s">
        <v>337</v>
      </c>
    </row>
    <row r="70" spans="1:12" x14ac:dyDescent="0.2">
      <c r="B70" s="26" t="s">
        <v>314</v>
      </c>
    </row>
    <row r="73" spans="1:12" x14ac:dyDescent="0.2">
      <c r="A73" s="39" t="s">
        <v>513</v>
      </c>
      <c r="B73" s="6" t="s">
        <v>338</v>
      </c>
      <c r="D73" s="98"/>
      <c r="E73" s="98"/>
      <c r="F73" s="98"/>
      <c r="G73" s="97"/>
      <c r="H73" s="97"/>
      <c r="I73" s="97"/>
      <c r="J73" s="97"/>
      <c r="K73" s="97"/>
      <c r="L73" s="97"/>
    </row>
    <row r="74" spans="1:12" ht="30" x14ac:dyDescent="0.2">
      <c r="B74" s="30" t="s">
        <v>339</v>
      </c>
      <c r="J74" s="96"/>
    </row>
    <row r="75" spans="1:12" ht="15.75" thickBot="1" x14ac:dyDescent="0.3"/>
    <row r="76" spans="1:12" x14ac:dyDescent="0.2">
      <c r="A76" s="39" t="s">
        <v>513</v>
      </c>
      <c r="B76" s="1" t="s">
        <v>340</v>
      </c>
      <c r="D76" s="66">
        <v>44592</v>
      </c>
      <c r="E76" s="66">
        <v>44620</v>
      </c>
      <c r="F76" s="66">
        <v>44651</v>
      </c>
      <c r="G76" s="66">
        <v>44681</v>
      </c>
      <c r="H76" s="66">
        <v>44712</v>
      </c>
      <c r="I76" s="66">
        <v>44742</v>
      </c>
      <c r="J76" s="66">
        <v>44773</v>
      </c>
      <c r="K76" s="66">
        <v>44804</v>
      </c>
      <c r="L76" s="66">
        <v>44834</v>
      </c>
    </row>
    <row r="77" spans="1:12" ht="15.75" thickBot="1" x14ac:dyDescent="0.25">
      <c r="B77" s="2" t="s">
        <v>4</v>
      </c>
      <c r="D77" s="73">
        <v>106015</v>
      </c>
      <c r="E77" s="91">
        <v>105615</v>
      </c>
      <c r="F77" s="91">
        <v>105345</v>
      </c>
      <c r="G77" s="91">
        <v>107743</v>
      </c>
      <c r="H77" s="91">
        <v>107756</v>
      </c>
      <c r="I77" s="179">
        <v>107699</v>
      </c>
      <c r="J77" s="73">
        <v>106039</v>
      </c>
      <c r="K77" s="179">
        <v>106136</v>
      </c>
      <c r="L77" s="91">
        <v>105366</v>
      </c>
    </row>
    <row r="78" spans="1:12" ht="30" x14ac:dyDescent="0.2">
      <c r="B78" s="2" t="s">
        <v>341</v>
      </c>
    </row>
    <row r="79" spans="1:12" ht="60" x14ac:dyDescent="0.2">
      <c r="B79" s="26" t="s">
        <v>342</v>
      </c>
    </row>
    <row r="80" spans="1:12" ht="15.75" thickBot="1" x14ac:dyDescent="0.3"/>
    <row r="81" spans="1:12" x14ac:dyDescent="0.2">
      <c r="A81" s="39" t="s">
        <v>513</v>
      </c>
      <c r="B81" s="1" t="s">
        <v>343</v>
      </c>
      <c r="D81" s="66">
        <v>44592</v>
      </c>
      <c r="E81" s="66">
        <v>44620</v>
      </c>
      <c r="F81" s="66">
        <v>44651</v>
      </c>
      <c r="G81" s="66">
        <v>44681</v>
      </c>
      <c r="H81" s="66">
        <v>44712</v>
      </c>
      <c r="I81" s="66">
        <v>44742</v>
      </c>
      <c r="J81" s="66">
        <v>44773</v>
      </c>
      <c r="K81" s="66">
        <v>44804</v>
      </c>
      <c r="L81" s="66">
        <v>44834</v>
      </c>
    </row>
    <row r="82" spans="1:12" ht="15.75" thickBot="1" x14ac:dyDescent="0.25">
      <c r="B82" s="2" t="s">
        <v>4</v>
      </c>
      <c r="D82" s="73">
        <v>6785</v>
      </c>
      <c r="E82" s="91">
        <v>6733</v>
      </c>
      <c r="F82" s="91">
        <v>6682</v>
      </c>
      <c r="G82" s="91">
        <v>6759</v>
      </c>
      <c r="H82" s="91">
        <v>6717</v>
      </c>
      <c r="I82" s="179">
        <v>6801</v>
      </c>
      <c r="J82" s="73">
        <v>6827</v>
      </c>
      <c r="K82" s="179">
        <v>6897</v>
      </c>
      <c r="L82" s="91">
        <v>6947</v>
      </c>
    </row>
    <row r="83" spans="1:12" ht="30" x14ac:dyDescent="0.2">
      <c r="B83" s="2" t="s">
        <v>344</v>
      </c>
    </row>
    <row r="84" spans="1:12" ht="60" x14ac:dyDescent="0.2">
      <c r="B84" s="26" t="s">
        <v>345</v>
      </c>
    </row>
    <row r="85" spans="1:12" ht="15.75" thickBot="1" x14ac:dyDescent="0.3"/>
    <row r="86" spans="1:12" x14ac:dyDescent="0.2">
      <c r="A86" s="39" t="s">
        <v>513</v>
      </c>
      <c r="B86" s="1" t="s">
        <v>346</v>
      </c>
      <c r="D86" s="66">
        <v>44592</v>
      </c>
      <c r="E86" s="66">
        <v>44620</v>
      </c>
      <c r="F86" s="66">
        <v>44651</v>
      </c>
      <c r="G86" s="66">
        <v>44681</v>
      </c>
      <c r="H86" s="66">
        <v>44712</v>
      </c>
      <c r="I86" s="66">
        <v>44742</v>
      </c>
      <c r="J86" s="66">
        <v>44773</v>
      </c>
      <c r="K86" s="66">
        <v>44804</v>
      </c>
      <c r="L86" s="66">
        <v>44834</v>
      </c>
    </row>
    <row r="87" spans="1:12" ht="15.75" thickBot="1" x14ac:dyDescent="0.25">
      <c r="B87" s="2" t="s">
        <v>4</v>
      </c>
      <c r="D87" s="67">
        <v>458</v>
      </c>
      <c r="E87" s="70">
        <v>446</v>
      </c>
      <c r="F87" s="70">
        <v>440</v>
      </c>
      <c r="G87" s="70">
        <v>445</v>
      </c>
      <c r="H87" s="70">
        <v>451</v>
      </c>
      <c r="I87" s="90">
        <v>465</v>
      </c>
      <c r="J87" s="67">
        <v>470</v>
      </c>
      <c r="K87" s="70">
        <v>487</v>
      </c>
      <c r="L87" s="70">
        <v>501</v>
      </c>
    </row>
    <row r="88" spans="1:12" ht="30" x14ac:dyDescent="0.2">
      <c r="B88" s="2" t="s">
        <v>347</v>
      </c>
    </row>
    <row r="89" spans="1:12" ht="60" x14ac:dyDescent="0.2">
      <c r="B89" s="26" t="s">
        <v>348</v>
      </c>
    </row>
    <row r="90" spans="1:12" ht="15.75" thickBot="1" x14ac:dyDescent="0.3"/>
    <row r="91" spans="1:12" x14ac:dyDescent="0.2">
      <c r="A91" s="39" t="s">
        <v>513</v>
      </c>
      <c r="B91" s="1" t="s">
        <v>349</v>
      </c>
      <c r="D91" s="66">
        <v>44592</v>
      </c>
      <c r="E91" s="66">
        <v>44620</v>
      </c>
      <c r="F91" s="66">
        <v>44651</v>
      </c>
      <c r="G91" s="66">
        <v>44681</v>
      </c>
      <c r="H91" s="66">
        <v>44712</v>
      </c>
      <c r="I91" s="66">
        <v>44742</v>
      </c>
      <c r="J91" s="66">
        <v>44773</v>
      </c>
      <c r="K91" s="66">
        <v>44804</v>
      </c>
      <c r="L91" s="66">
        <v>44834</v>
      </c>
    </row>
    <row r="92" spans="1:12" ht="15.75" thickBot="1" x14ac:dyDescent="0.25">
      <c r="B92" s="2" t="s">
        <v>4</v>
      </c>
      <c r="D92" s="73">
        <v>6940</v>
      </c>
      <c r="E92" s="91">
        <v>6924</v>
      </c>
      <c r="F92" s="91">
        <v>6893</v>
      </c>
      <c r="G92" s="70">
        <v>7075</v>
      </c>
      <c r="H92" s="91">
        <v>7119</v>
      </c>
      <c r="I92" s="179">
        <v>7237</v>
      </c>
      <c r="J92" s="73">
        <v>7173</v>
      </c>
      <c r="K92" s="91">
        <v>7170</v>
      </c>
      <c r="L92" s="91">
        <v>7080</v>
      </c>
    </row>
    <row r="93" spans="1:12" ht="30" x14ac:dyDescent="0.2">
      <c r="B93" s="2" t="s">
        <v>350</v>
      </c>
    </row>
    <row r="94" spans="1:12" ht="45" x14ac:dyDescent="0.2">
      <c r="B94" s="26" t="s">
        <v>351</v>
      </c>
    </row>
    <row r="95" spans="1:12" ht="15.75" thickBot="1" x14ac:dyDescent="0.3"/>
    <row r="96" spans="1:12" x14ac:dyDescent="0.2">
      <c r="A96" s="39" t="s">
        <v>513</v>
      </c>
      <c r="B96" s="1" t="s">
        <v>352</v>
      </c>
      <c r="D96" s="66">
        <v>44592</v>
      </c>
      <c r="E96" s="66">
        <v>44620</v>
      </c>
      <c r="F96" s="66">
        <v>44651</v>
      </c>
      <c r="G96" s="66">
        <v>44681</v>
      </c>
      <c r="H96" s="66">
        <v>44712</v>
      </c>
      <c r="I96" s="66">
        <v>44742</v>
      </c>
      <c r="J96" s="66">
        <v>44773</v>
      </c>
      <c r="K96" s="66">
        <v>44804</v>
      </c>
      <c r="L96" s="66">
        <v>44834</v>
      </c>
    </row>
    <row r="97" spans="1:12" ht="15.75" thickBot="1" x14ac:dyDescent="0.25">
      <c r="B97" s="2" t="s">
        <v>4</v>
      </c>
      <c r="D97" s="73">
        <v>268</v>
      </c>
      <c r="E97" s="91">
        <v>267</v>
      </c>
      <c r="F97" s="70">
        <v>266</v>
      </c>
      <c r="G97" s="70">
        <v>272</v>
      </c>
      <c r="H97" s="70">
        <v>273</v>
      </c>
      <c r="I97" s="90">
        <v>272</v>
      </c>
      <c r="J97" s="67">
        <v>273</v>
      </c>
      <c r="K97" s="70">
        <v>273</v>
      </c>
      <c r="L97" s="70">
        <v>273</v>
      </c>
    </row>
    <row r="98" spans="1:12" ht="30" x14ac:dyDescent="0.2">
      <c r="B98" s="2" t="s">
        <v>353</v>
      </c>
    </row>
    <row r="99" spans="1:12" ht="60" x14ac:dyDescent="0.2">
      <c r="B99" s="26" t="s">
        <v>354</v>
      </c>
    </row>
    <row r="100" spans="1:12" ht="15.75" thickBot="1" x14ac:dyDescent="0.3"/>
    <row r="101" spans="1:12" x14ac:dyDescent="0.2">
      <c r="A101" s="39" t="s">
        <v>513</v>
      </c>
      <c r="B101" s="6" t="s">
        <v>355</v>
      </c>
      <c r="D101" s="66">
        <v>44592</v>
      </c>
      <c r="E101" s="66">
        <v>44620</v>
      </c>
      <c r="F101" s="66">
        <v>44651</v>
      </c>
      <c r="G101" s="66">
        <v>44681</v>
      </c>
      <c r="H101" s="66">
        <v>44712</v>
      </c>
      <c r="I101" s="66">
        <v>44742</v>
      </c>
      <c r="J101" s="66">
        <v>44773</v>
      </c>
      <c r="K101" s="66">
        <v>44804</v>
      </c>
      <c r="L101" s="66">
        <v>44834</v>
      </c>
    </row>
    <row r="102" spans="1:12" ht="15.75" thickBot="1" x14ac:dyDescent="0.25">
      <c r="B102" s="2" t="s">
        <v>4</v>
      </c>
      <c r="D102" s="73">
        <f>D77+D82+D87+D92+D97</f>
        <v>120466</v>
      </c>
      <c r="E102" s="73">
        <f>E77+E82+E87+E92+E97</f>
        <v>119985</v>
      </c>
      <c r="F102" s="73">
        <f>F77+F82+F87+F92+F97</f>
        <v>119626</v>
      </c>
      <c r="G102" s="73">
        <f>G77+G82+G87+G92+G97</f>
        <v>122294</v>
      </c>
      <c r="H102" s="73">
        <f>H77+H82+H87+H92+H97</f>
        <v>122316</v>
      </c>
      <c r="I102" s="73">
        <f t="shared" ref="I102:J102" si="0">I77+I82+I87+I92+I97</f>
        <v>122474</v>
      </c>
      <c r="J102" s="73">
        <f t="shared" si="0"/>
        <v>120782</v>
      </c>
      <c r="K102" s="91">
        <f>K77+K82+K87+K92+K97</f>
        <v>120963</v>
      </c>
      <c r="L102" s="91">
        <f>L77+L82+L87+L92+L97</f>
        <v>120167</v>
      </c>
    </row>
    <row r="103" spans="1:12" ht="45" x14ac:dyDescent="0.2">
      <c r="B103" s="26" t="s">
        <v>356</v>
      </c>
    </row>
    <row r="104" spans="1:12" ht="15.75" thickBot="1" x14ac:dyDescent="0.3"/>
    <row r="105" spans="1:12" x14ac:dyDescent="0.2">
      <c r="A105" s="39" t="s">
        <v>513</v>
      </c>
      <c r="B105" s="1" t="s">
        <v>357</v>
      </c>
      <c r="D105" s="66">
        <v>44592</v>
      </c>
      <c r="E105" s="66">
        <v>44620</v>
      </c>
      <c r="F105" s="66">
        <v>44651</v>
      </c>
      <c r="G105" s="66">
        <v>44681</v>
      </c>
      <c r="H105" s="66">
        <v>44712</v>
      </c>
      <c r="I105" s="66">
        <v>44742</v>
      </c>
      <c r="J105" s="66">
        <v>44773</v>
      </c>
      <c r="K105" s="66">
        <v>44804</v>
      </c>
      <c r="L105" s="66">
        <v>44834</v>
      </c>
    </row>
    <row r="106" spans="1:12" ht="15.75" thickBot="1" x14ac:dyDescent="0.25">
      <c r="B106" s="2" t="s">
        <v>4</v>
      </c>
      <c r="D106" s="73">
        <v>100299</v>
      </c>
      <c r="E106" s="91">
        <v>99026</v>
      </c>
      <c r="F106" s="91">
        <v>98925</v>
      </c>
      <c r="G106" s="91">
        <v>101520</v>
      </c>
      <c r="H106" s="91">
        <v>102284</v>
      </c>
      <c r="I106" s="179">
        <v>103072</v>
      </c>
      <c r="J106" s="73">
        <v>102303</v>
      </c>
      <c r="K106" s="91">
        <v>103128</v>
      </c>
      <c r="L106" s="91">
        <v>102248</v>
      </c>
    </row>
    <row r="107" spans="1:12" ht="45" x14ac:dyDescent="0.2">
      <c r="B107" s="2" t="s">
        <v>358</v>
      </c>
    </row>
    <row r="108" spans="1:12" ht="60" x14ac:dyDescent="0.2">
      <c r="B108" s="26" t="s">
        <v>359</v>
      </c>
    </row>
    <row r="109" spans="1:12" x14ac:dyDescent="0.2">
      <c r="B109" s="40" t="s">
        <v>360</v>
      </c>
    </row>
    <row r="110" spans="1:12" ht="15.75" thickBot="1" x14ac:dyDescent="0.3"/>
    <row r="111" spans="1:12" x14ac:dyDescent="0.2">
      <c r="A111" s="39" t="s">
        <v>513</v>
      </c>
      <c r="B111" s="1" t="s">
        <v>361</v>
      </c>
      <c r="D111" s="66">
        <v>44592</v>
      </c>
      <c r="E111" s="66">
        <v>44620</v>
      </c>
      <c r="F111" s="66">
        <v>44651</v>
      </c>
      <c r="G111" s="66">
        <v>44681</v>
      </c>
      <c r="H111" s="66">
        <v>44712</v>
      </c>
      <c r="I111" s="66">
        <v>44742</v>
      </c>
      <c r="J111" s="66">
        <v>44773</v>
      </c>
      <c r="K111" s="66">
        <v>44804</v>
      </c>
      <c r="L111" s="66">
        <v>44834</v>
      </c>
    </row>
    <row r="112" spans="1:12" ht="15.75" thickBot="1" x14ac:dyDescent="0.25">
      <c r="B112" s="2" t="s">
        <v>4</v>
      </c>
      <c r="D112" s="73">
        <v>6596</v>
      </c>
      <c r="E112" s="91">
        <v>6523</v>
      </c>
      <c r="F112" s="91">
        <v>6482</v>
      </c>
      <c r="G112" s="70">
        <v>6550</v>
      </c>
      <c r="H112" s="91">
        <v>6547</v>
      </c>
      <c r="I112" s="179">
        <v>6639</v>
      </c>
      <c r="J112" s="73">
        <v>6672</v>
      </c>
      <c r="K112" s="91">
        <v>6752</v>
      </c>
      <c r="L112" s="91">
        <v>6795</v>
      </c>
    </row>
    <row r="113" spans="1:12" ht="45" x14ac:dyDescent="0.2">
      <c r="B113" s="2" t="s">
        <v>362</v>
      </c>
    </row>
    <row r="114" spans="1:12" ht="60" x14ac:dyDescent="0.2">
      <c r="B114" s="26" t="s">
        <v>363</v>
      </c>
    </row>
    <row r="115" spans="1:12" x14ac:dyDescent="0.2">
      <c r="B115" s="30" t="s">
        <v>364</v>
      </c>
    </row>
    <row r="116" spans="1:12" ht="15.75" thickBot="1" x14ac:dyDescent="0.3"/>
    <row r="117" spans="1:12" x14ac:dyDescent="0.2">
      <c r="A117" s="39" t="s">
        <v>513</v>
      </c>
      <c r="B117" s="1" t="s">
        <v>365</v>
      </c>
      <c r="D117" s="66">
        <v>44592</v>
      </c>
      <c r="E117" s="66">
        <v>44620</v>
      </c>
      <c r="F117" s="66">
        <v>44651</v>
      </c>
      <c r="G117" s="66">
        <v>44681</v>
      </c>
      <c r="H117" s="66">
        <v>44712</v>
      </c>
      <c r="I117" s="66">
        <v>44742</v>
      </c>
      <c r="J117" s="66">
        <v>44773</v>
      </c>
      <c r="K117" s="66">
        <v>44804</v>
      </c>
      <c r="L117" s="66">
        <v>44834</v>
      </c>
    </row>
    <row r="118" spans="1:12" ht="15.75" thickBot="1" x14ac:dyDescent="0.25">
      <c r="B118" s="2" t="s">
        <v>4</v>
      </c>
      <c r="D118" s="67">
        <v>450</v>
      </c>
      <c r="E118" s="70">
        <v>437</v>
      </c>
      <c r="F118" s="70">
        <v>429</v>
      </c>
      <c r="G118" s="70">
        <v>441</v>
      </c>
      <c r="H118" s="70">
        <v>446</v>
      </c>
      <c r="I118" s="90">
        <v>463</v>
      </c>
      <c r="J118" s="67">
        <v>468</v>
      </c>
      <c r="K118" s="70">
        <v>484</v>
      </c>
      <c r="L118" s="70">
        <v>497</v>
      </c>
    </row>
    <row r="119" spans="1:12" ht="45" x14ac:dyDescent="0.2">
      <c r="B119" s="2" t="s">
        <v>366</v>
      </c>
    </row>
    <row r="120" spans="1:12" ht="60" x14ac:dyDescent="0.2">
      <c r="B120" s="26" t="s">
        <v>367</v>
      </c>
    </row>
    <row r="121" spans="1:12" x14ac:dyDescent="0.2">
      <c r="B121" s="30" t="s">
        <v>368</v>
      </c>
    </row>
    <row r="122" spans="1:12" ht="15.75" thickBot="1" x14ac:dyDescent="0.3"/>
    <row r="123" spans="1:12" x14ac:dyDescent="0.2">
      <c r="A123" s="39" t="s">
        <v>513</v>
      </c>
      <c r="B123" s="1" t="s">
        <v>369</v>
      </c>
      <c r="D123" s="66">
        <v>44592</v>
      </c>
      <c r="E123" s="66">
        <v>44620</v>
      </c>
      <c r="F123" s="66">
        <v>44651</v>
      </c>
      <c r="G123" s="66">
        <v>44681</v>
      </c>
      <c r="H123" s="66">
        <v>44712</v>
      </c>
      <c r="I123" s="66">
        <v>44742</v>
      </c>
      <c r="J123" s="66">
        <v>44773</v>
      </c>
      <c r="K123" s="66">
        <v>44804</v>
      </c>
      <c r="L123" s="66">
        <v>44834</v>
      </c>
    </row>
    <row r="124" spans="1:12" ht="15.75" thickBot="1" x14ac:dyDescent="0.25">
      <c r="B124" s="1" t="s">
        <v>370</v>
      </c>
      <c r="D124" s="73">
        <v>6827</v>
      </c>
      <c r="E124" s="91">
        <v>6797</v>
      </c>
      <c r="F124" s="91">
        <v>6756</v>
      </c>
      <c r="G124" s="91">
        <v>6944</v>
      </c>
      <c r="H124" s="91">
        <v>7011</v>
      </c>
      <c r="I124" s="179">
        <v>7134</v>
      </c>
      <c r="J124" s="73">
        <v>7074</v>
      </c>
      <c r="K124" s="91">
        <v>7083</v>
      </c>
      <c r="L124" s="91">
        <v>6988</v>
      </c>
    </row>
    <row r="125" spans="1:12" x14ac:dyDescent="0.2">
      <c r="B125" s="2" t="s">
        <v>4</v>
      </c>
    </row>
    <row r="126" spans="1:12" ht="30" x14ac:dyDescent="0.2">
      <c r="B126" s="2" t="s">
        <v>371</v>
      </c>
    </row>
    <row r="127" spans="1:12" ht="60" x14ac:dyDescent="0.2">
      <c r="B127" s="26" t="s">
        <v>372</v>
      </c>
    </row>
    <row r="128" spans="1:12" x14ac:dyDescent="0.2">
      <c r="B128" s="30" t="s">
        <v>373</v>
      </c>
    </row>
    <row r="129" spans="1:12" ht="15.75" thickBot="1" x14ac:dyDescent="0.3"/>
    <row r="130" spans="1:12" x14ac:dyDescent="0.2">
      <c r="A130" s="39" t="s">
        <v>513</v>
      </c>
      <c r="B130" s="1" t="s">
        <v>374</v>
      </c>
      <c r="D130" s="66">
        <v>44592</v>
      </c>
      <c r="E130" s="66">
        <v>44620</v>
      </c>
      <c r="F130" s="66">
        <v>44651</v>
      </c>
      <c r="G130" s="66">
        <v>44681</v>
      </c>
      <c r="H130" s="66">
        <v>44712</v>
      </c>
      <c r="I130" s="66">
        <v>44742</v>
      </c>
      <c r="J130" s="66">
        <v>44773</v>
      </c>
      <c r="K130" s="66">
        <v>44804</v>
      </c>
      <c r="L130" s="66">
        <v>44834</v>
      </c>
    </row>
    <row r="131" spans="1:12" ht="15.75" thickBot="1" x14ac:dyDescent="0.25">
      <c r="B131" s="2" t="s">
        <v>4</v>
      </c>
      <c r="D131" s="67">
        <v>260</v>
      </c>
      <c r="E131" s="70">
        <v>253</v>
      </c>
      <c r="F131" s="70">
        <v>256</v>
      </c>
      <c r="G131" s="70">
        <v>259</v>
      </c>
      <c r="H131" s="70">
        <v>264</v>
      </c>
      <c r="I131" s="90">
        <v>264</v>
      </c>
      <c r="J131" s="67">
        <v>265</v>
      </c>
      <c r="K131" s="70">
        <v>265</v>
      </c>
      <c r="L131" s="70">
        <v>266</v>
      </c>
    </row>
    <row r="132" spans="1:12" ht="45" x14ac:dyDescent="0.2">
      <c r="B132" s="2" t="s">
        <v>375</v>
      </c>
    </row>
    <row r="133" spans="1:12" ht="60" x14ac:dyDescent="0.2">
      <c r="B133" s="26" t="s">
        <v>376</v>
      </c>
    </row>
    <row r="134" spans="1:12" x14ac:dyDescent="0.2">
      <c r="B134" s="30" t="s">
        <v>377</v>
      </c>
    </row>
    <row r="135" spans="1:12" ht="15.75" thickBot="1" x14ac:dyDescent="0.3"/>
    <row r="136" spans="1:12" x14ac:dyDescent="0.2">
      <c r="A136" s="39" t="s">
        <v>513</v>
      </c>
      <c r="B136" s="32" t="s">
        <v>378</v>
      </c>
      <c r="D136" s="66">
        <v>44592</v>
      </c>
      <c r="E136" s="66">
        <v>44620</v>
      </c>
      <c r="F136" s="66">
        <v>44651</v>
      </c>
      <c r="G136" s="66">
        <v>44681</v>
      </c>
      <c r="H136" s="66">
        <v>44712</v>
      </c>
      <c r="I136" s="66">
        <v>44742</v>
      </c>
      <c r="J136" s="66">
        <v>44773</v>
      </c>
      <c r="K136" s="66">
        <v>44804</v>
      </c>
      <c r="L136" s="66">
        <v>44834</v>
      </c>
    </row>
    <row r="137" spans="1:12" ht="15.75" thickBot="1" x14ac:dyDescent="0.25">
      <c r="B137" s="2" t="s">
        <v>4</v>
      </c>
      <c r="D137" s="73">
        <f>D106+D112+D118+D124+D131</f>
        <v>114432</v>
      </c>
      <c r="E137" s="73">
        <f t="shared" ref="E137" si="1">E106+E112+E118+E124+E131</f>
        <v>113036</v>
      </c>
      <c r="F137" s="73">
        <f>F106+F112+F118+F124+F131</f>
        <v>112848</v>
      </c>
      <c r="G137" s="73">
        <f t="shared" ref="G137:L137" si="2">G106+G112+G118+G124+G131</f>
        <v>115714</v>
      </c>
      <c r="H137" s="73">
        <f t="shared" si="2"/>
        <v>116552</v>
      </c>
      <c r="I137" s="73">
        <f t="shared" si="2"/>
        <v>117572</v>
      </c>
      <c r="J137" s="73">
        <f t="shared" si="2"/>
        <v>116782</v>
      </c>
      <c r="K137" s="73">
        <f t="shared" si="2"/>
        <v>117712</v>
      </c>
      <c r="L137" s="73">
        <f t="shared" si="2"/>
        <v>116794</v>
      </c>
    </row>
    <row r="138" spans="1:12" ht="60" x14ac:dyDescent="0.2">
      <c r="B138" s="26" t="s">
        <v>379</v>
      </c>
    </row>
    <row r="139" spans="1:12" x14ac:dyDescent="0.2">
      <c r="B139" s="30" t="s">
        <v>380</v>
      </c>
    </row>
    <row r="141" spans="1:12" x14ac:dyDescent="0.25">
      <c r="B141" s="41" t="s">
        <v>381</v>
      </c>
    </row>
    <row r="142" spans="1:12" ht="15.75" thickBot="1" x14ac:dyDescent="0.3"/>
    <row r="143" spans="1:12" x14ac:dyDescent="0.2">
      <c r="A143" s="39" t="s">
        <v>513</v>
      </c>
      <c r="B143" s="1" t="s">
        <v>382</v>
      </c>
      <c r="D143" s="66">
        <v>44592</v>
      </c>
      <c r="E143" s="66">
        <v>44620</v>
      </c>
      <c r="F143" s="66">
        <v>44651</v>
      </c>
      <c r="G143" s="66">
        <v>44681</v>
      </c>
      <c r="H143" s="66">
        <v>44712</v>
      </c>
      <c r="I143" s="66">
        <v>44742</v>
      </c>
      <c r="J143" s="66">
        <v>44773</v>
      </c>
      <c r="K143" s="66">
        <v>44804</v>
      </c>
      <c r="L143" s="66">
        <v>44834</v>
      </c>
    </row>
    <row r="144" spans="1:12" ht="15.75" thickBot="1" x14ac:dyDescent="0.25">
      <c r="B144" s="2" t="s">
        <v>4</v>
      </c>
      <c r="D144" s="73">
        <v>119080</v>
      </c>
      <c r="E144" s="91">
        <v>119202</v>
      </c>
      <c r="F144" s="91">
        <v>119374</v>
      </c>
      <c r="G144" s="91">
        <v>119569</v>
      </c>
      <c r="H144" s="91">
        <v>119681</v>
      </c>
      <c r="I144" s="179">
        <v>119712</v>
      </c>
      <c r="J144" s="73">
        <v>119723</v>
      </c>
      <c r="K144" s="91">
        <v>119813</v>
      </c>
      <c r="L144" s="91">
        <v>119899</v>
      </c>
    </row>
    <row r="145" spans="1:12" ht="75" x14ac:dyDescent="0.2">
      <c r="B145" s="26" t="s">
        <v>383</v>
      </c>
    </row>
    <row r="146" spans="1:12" ht="15.75" thickBot="1" x14ac:dyDescent="0.3"/>
    <row r="147" spans="1:12" x14ac:dyDescent="0.2">
      <c r="A147" s="39" t="s">
        <v>513</v>
      </c>
      <c r="B147" s="1" t="s">
        <v>384</v>
      </c>
      <c r="D147" s="66">
        <v>44592</v>
      </c>
      <c r="E147" s="66">
        <v>44620</v>
      </c>
      <c r="F147" s="66">
        <v>44651</v>
      </c>
      <c r="G147" s="66">
        <v>44681</v>
      </c>
      <c r="H147" s="66">
        <v>44712</v>
      </c>
      <c r="I147" s="66">
        <v>44742</v>
      </c>
      <c r="J147" s="66">
        <v>44773</v>
      </c>
      <c r="K147" s="66">
        <v>44804</v>
      </c>
      <c r="L147" s="66">
        <v>44834</v>
      </c>
    </row>
    <row r="148" spans="1:12" ht="15.75" thickBot="1" x14ac:dyDescent="0.25">
      <c r="B148" s="2" t="s">
        <v>4</v>
      </c>
      <c r="D148" s="73">
        <v>7703</v>
      </c>
      <c r="E148" s="91">
        <v>7694</v>
      </c>
      <c r="F148" s="91">
        <v>7724</v>
      </c>
      <c r="G148" s="91">
        <v>7733</v>
      </c>
      <c r="H148" s="91">
        <v>7718</v>
      </c>
      <c r="I148" s="179">
        <v>7757</v>
      </c>
      <c r="J148" s="73">
        <v>7790</v>
      </c>
      <c r="K148" s="91">
        <v>7842</v>
      </c>
      <c r="L148" s="91">
        <v>7892</v>
      </c>
    </row>
    <row r="149" spans="1:12" ht="60" x14ac:dyDescent="0.2">
      <c r="B149" s="26" t="s">
        <v>385</v>
      </c>
    </row>
    <row r="150" spans="1:12" ht="15.75" thickBot="1" x14ac:dyDescent="0.3"/>
    <row r="151" spans="1:12" x14ac:dyDescent="0.2">
      <c r="A151" s="39" t="s">
        <v>513</v>
      </c>
      <c r="B151" s="1" t="s">
        <v>386</v>
      </c>
      <c r="D151" s="66">
        <v>44592</v>
      </c>
      <c r="E151" s="66">
        <v>44620</v>
      </c>
      <c r="F151" s="66">
        <v>44651</v>
      </c>
      <c r="G151" s="66">
        <v>44681</v>
      </c>
      <c r="H151" s="66">
        <v>44712</v>
      </c>
      <c r="I151" s="66">
        <v>44742</v>
      </c>
      <c r="J151" s="66">
        <v>44773</v>
      </c>
      <c r="K151" s="66">
        <v>44804</v>
      </c>
      <c r="L151" s="66">
        <v>44834</v>
      </c>
    </row>
    <row r="152" spans="1:12" ht="15.75" thickBot="1" x14ac:dyDescent="0.25">
      <c r="B152" s="2" t="s">
        <v>4</v>
      </c>
      <c r="D152" s="67">
        <v>512</v>
      </c>
      <c r="E152" s="70">
        <v>511</v>
      </c>
      <c r="F152" s="70">
        <v>512</v>
      </c>
      <c r="G152" s="70">
        <v>516</v>
      </c>
      <c r="H152" s="70">
        <v>521</v>
      </c>
      <c r="I152" s="90">
        <v>532</v>
      </c>
      <c r="J152" s="67">
        <v>541</v>
      </c>
      <c r="K152" s="70">
        <v>549</v>
      </c>
      <c r="L152" s="70">
        <v>560</v>
      </c>
    </row>
    <row r="153" spans="1:12" ht="60" x14ac:dyDescent="0.2">
      <c r="B153" s="26" t="s">
        <v>387</v>
      </c>
    </row>
    <row r="154" spans="1:12" ht="15.75" thickBot="1" x14ac:dyDescent="0.3"/>
    <row r="155" spans="1:12" x14ac:dyDescent="0.2">
      <c r="A155" s="39" t="s">
        <v>513</v>
      </c>
      <c r="B155" s="1" t="s">
        <v>388</v>
      </c>
      <c r="D155" s="66">
        <v>44592</v>
      </c>
      <c r="E155" s="66">
        <v>44620</v>
      </c>
      <c r="F155" s="66">
        <v>44651</v>
      </c>
      <c r="G155" s="66">
        <v>44681</v>
      </c>
      <c r="H155" s="66">
        <v>44712</v>
      </c>
      <c r="I155" s="66">
        <v>44742</v>
      </c>
      <c r="J155" s="66">
        <v>44773</v>
      </c>
      <c r="K155" s="66">
        <v>44804</v>
      </c>
      <c r="L155" s="66">
        <v>44834</v>
      </c>
    </row>
    <row r="156" spans="1:12" ht="15.75" thickBot="1" x14ac:dyDescent="0.25">
      <c r="B156" s="2" t="s">
        <v>4</v>
      </c>
      <c r="D156" s="73">
        <v>7780</v>
      </c>
      <c r="E156" s="91">
        <v>7763</v>
      </c>
      <c r="F156" s="91">
        <v>7761</v>
      </c>
      <c r="G156" s="91">
        <v>7788</v>
      </c>
      <c r="H156" s="91">
        <v>7834</v>
      </c>
      <c r="I156" s="179">
        <v>7949</v>
      </c>
      <c r="J156" s="73">
        <v>8004</v>
      </c>
      <c r="K156" s="91">
        <v>7994</v>
      </c>
      <c r="L156" s="91">
        <v>7945</v>
      </c>
    </row>
    <row r="157" spans="1:12" ht="60" x14ac:dyDescent="0.2">
      <c r="B157" s="26" t="s">
        <v>389</v>
      </c>
    </row>
    <row r="158" spans="1:12" ht="15.75" thickBot="1" x14ac:dyDescent="0.3"/>
    <row r="159" spans="1:12" x14ac:dyDescent="0.2">
      <c r="A159" s="39" t="s">
        <v>513</v>
      </c>
      <c r="B159" s="1" t="s">
        <v>390</v>
      </c>
      <c r="D159" s="66">
        <v>44592</v>
      </c>
      <c r="E159" s="66">
        <v>44620</v>
      </c>
      <c r="F159" s="66">
        <v>44651</v>
      </c>
      <c r="G159" s="66">
        <v>44681</v>
      </c>
      <c r="H159" s="66">
        <v>44712</v>
      </c>
      <c r="I159" s="66">
        <v>44742</v>
      </c>
      <c r="J159" s="66">
        <v>44773</v>
      </c>
      <c r="K159" s="66">
        <v>44804</v>
      </c>
      <c r="L159" s="66">
        <v>44834</v>
      </c>
    </row>
    <row r="160" spans="1:12" ht="15.75" thickBot="1" x14ac:dyDescent="0.25">
      <c r="B160" s="2" t="s">
        <v>4</v>
      </c>
      <c r="D160" s="67">
        <v>268</v>
      </c>
      <c r="E160" s="70">
        <v>268</v>
      </c>
      <c r="F160" s="70">
        <v>269</v>
      </c>
      <c r="G160" s="70">
        <v>271</v>
      </c>
      <c r="H160" s="70">
        <v>272</v>
      </c>
      <c r="I160" s="90">
        <v>273</v>
      </c>
      <c r="J160" s="67">
        <v>275</v>
      </c>
      <c r="K160" s="70">
        <v>276</v>
      </c>
      <c r="L160" s="70">
        <v>276</v>
      </c>
    </row>
    <row r="161" spans="1:12" ht="60" x14ac:dyDescent="0.2">
      <c r="B161" s="4" t="s">
        <v>391</v>
      </c>
    </row>
    <row r="162" spans="1:12" ht="15.75" thickBot="1" x14ac:dyDescent="0.3"/>
    <row r="163" spans="1:12" x14ac:dyDescent="0.2">
      <c r="A163" s="39" t="s">
        <v>513</v>
      </c>
      <c r="B163" s="6" t="s">
        <v>392</v>
      </c>
      <c r="D163" s="66">
        <v>44592</v>
      </c>
      <c r="E163" s="66">
        <v>44620</v>
      </c>
      <c r="F163" s="66">
        <v>44651</v>
      </c>
      <c r="G163" s="66">
        <v>44681</v>
      </c>
      <c r="H163" s="66">
        <v>44712</v>
      </c>
      <c r="I163" s="66">
        <v>44742</v>
      </c>
      <c r="J163" s="66">
        <v>44773</v>
      </c>
      <c r="K163" s="66">
        <v>44804</v>
      </c>
      <c r="L163" s="66">
        <v>44834</v>
      </c>
    </row>
    <row r="164" spans="1:12" ht="15.75" thickBot="1" x14ac:dyDescent="0.25">
      <c r="B164" s="2" t="s">
        <v>4</v>
      </c>
      <c r="D164" s="73">
        <f>D160+D156+D152+D148++D144</f>
        <v>135343</v>
      </c>
      <c r="E164" s="73">
        <f>E160+E156+E152+E148++E144</f>
        <v>135438</v>
      </c>
      <c r="F164" s="73">
        <f>F160+F156+F152+F148++F144</f>
        <v>135640</v>
      </c>
      <c r="G164" s="73">
        <f t="shared" ref="G164:L164" si="3">G160+G156+G152+G148++G144</f>
        <v>135877</v>
      </c>
      <c r="H164" s="73">
        <f t="shared" si="3"/>
        <v>136026</v>
      </c>
      <c r="I164" s="73">
        <f t="shared" si="3"/>
        <v>136223</v>
      </c>
      <c r="J164" s="73">
        <f t="shared" si="3"/>
        <v>136333</v>
      </c>
      <c r="K164" s="73">
        <f t="shared" si="3"/>
        <v>136474</v>
      </c>
      <c r="L164" s="73">
        <f t="shared" si="3"/>
        <v>136572</v>
      </c>
    </row>
    <row r="165" spans="1:12" ht="30" x14ac:dyDescent="0.2">
      <c r="B165" s="26" t="s">
        <v>393</v>
      </c>
    </row>
    <row r="166" spans="1:12" x14ac:dyDescent="0.2">
      <c r="B166" s="1"/>
    </row>
    <row r="167" spans="1:12" ht="15.75" thickBot="1" x14ac:dyDescent="0.3"/>
    <row r="168" spans="1:12" x14ac:dyDescent="0.2">
      <c r="A168" s="39" t="s">
        <v>513</v>
      </c>
      <c r="B168" s="1" t="s">
        <v>394</v>
      </c>
      <c r="D168" s="66">
        <v>44592</v>
      </c>
      <c r="E168" s="66">
        <v>44620</v>
      </c>
      <c r="F168" s="66">
        <v>44651</v>
      </c>
      <c r="G168" s="66">
        <v>44681</v>
      </c>
      <c r="H168" s="66">
        <v>44712</v>
      </c>
      <c r="I168" s="66">
        <v>44742</v>
      </c>
      <c r="J168" s="66">
        <v>44773</v>
      </c>
      <c r="K168" s="66">
        <v>44804</v>
      </c>
      <c r="L168" s="66">
        <v>44834</v>
      </c>
    </row>
    <row r="169" spans="1:12" ht="15.75" thickBot="1" x14ac:dyDescent="0.25">
      <c r="B169" s="2" t="s">
        <v>4</v>
      </c>
      <c r="D169" s="92">
        <f>'[2]Total 2022'!B29:B29</f>
        <v>15270770.800000001</v>
      </c>
      <c r="E169" s="93">
        <f>'[2]Total 2022'!E29</f>
        <v>19917584.859999999</v>
      </c>
      <c r="F169" s="93">
        <f>'[2]Total 2022'!H29</f>
        <v>16409628.260000002</v>
      </c>
      <c r="G169" s="93">
        <f>'[2]Total 2022'!K29</f>
        <v>18665241.93</v>
      </c>
      <c r="H169" s="93">
        <f>'[2]Total 2022'!N29</f>
        <v>18753411.699999999</v>
      </c>
      <c r="I169" s="94">
        <f>'[2]Total 2022'!Q29</f>
        <v>0</v>
      </c>
      <c r="J169" s="92">
        <f>'[3]Total 2022'!T29</f>
        <v>20869336.100000001</v>
      </c>
      <c r="K169" s="93">
        <f>'[3]Total 2022'!W29</f>
        <v>0</v>
      </c>
      <c r="L169" s="93">
        <f>'[3]Total 2022'!Z29</f>
        <v>0</v>
      </c>
    </row>
    <row r="170" spans="1:12" s="46" customFormat="1" ht="45" x14ac:dyDescent="0.2">
      <c r="B170" s="107" t="s">
        <v>395</v>
      </c>
      <c r="D170" s="99"/>
      <c r="E170" s="99"/>
      <c r="F170" s="99"/>
      <c r="G170" s="99"/>
      <c r="H170" s="99"/>
      <c r="I170" s="99"/>
      <c r="J170" s="99"/>
      <c r="K170" s="99"/>
      <c r="L170" s="99"/>
    </row>
    <row r="171" spans="1:12" ht="15.75" thickBot="1" x14ac:dyDescent="0.3"/>
    <row r="172" spans="1:12" ht="30" x14ac:dyDescent="0.2">
      <c r="A172" s="39" t="s">
        <v>513</v>
      </c>
      <c r="B172" s="1" t="s">
        <v>396</v>
      </c>
      <c r="D172" s="66">
        <v>44592</v>
      </c>
      <c r="E172" s="66">
        <v>44620</v>
      </c>
      <c r="F172" s="66">
        <v>44651</v>
      </c>
      <c r="G172" s="66">
        <v>44681</v>
      </c>
      <c r="H172" s="66">
        <v>44712</v>
      </c>
      <c r="I172" s="66">
        <v>44742</v>
      </c>
      <c r="J172" s="66">
        <v>44773</v>
      </c>
      <c r="K172" s="66">
        <v>44804</v>
      </c>
      <c r="L172" s="66">
        <v>44834</v>
      </c>
    </row>
    <row r="173" spans="1:12" ht="15.75" thickBot="1" x14ac:dyDescent="0.25">
      <c r="B173" s="2" t="s">
        <v>4</v>
      </c>
      <c r="D173" s="92">
        <f>'[2]Total 2022'!C29</f>
        <v>3167655.2800000003</v>
      </c>
      <c r="E173" s="93">
        <f>'[2]Total 2022'!F29</f>
        <v>4078759.19</v>
      </c>
      <c r="F173" s="93">
        <f>'[2]Total 2022'!I29</f>
        <v>3398648.24</v>
      </c>
      <c r="G173" s="93">
        <f>'[2]Total 2022'!L29</f>
        <v>3837743.39</v>
      </c>
      <c r="H173" s="93">
        <f>'[2]Total 2022'!O29</f>
        <v>3851476.5799999996</v>
      </c>
      <c r="I173" s="94">
        <f>'[2]Total 2022'!R29</f>
        <v>0</v>
      </c>
      <c r="J173" s="92">
        <f>'[3]Total 2022'!U29</f>
        <v>4263746.58</v>
      </c>
      <c r="K173" s="93">
        <f>'[3]Total 2022'!X29</f>
        <v>0</v>
      </c>
      <c r="L173" s="93">
        <f>'[3]Total 2022'!AA29</f>
        <v>0</v>
      </c>
    </row>
    <row r="174" spans="1:12" s="46" customFormat="1" ht="45" x14ac:dyDescent="0.2">
      <c r="B174" s="107" t="s">
        <v>397</v>
      </c>
      <c r="D174" s="99"/>
      <c r="E174" s="99"/>
      <c r="F174" s="99"/>
      <c r="G174" s="99"/>
      <c r="H174" s="99"/>
      <c r="I174" s="99"/>
      <c r="J174" s="99"/>
      <c r="K174" s="99"/>
      <c r="L174" s="99"/>
    </row>
    <row r="175" spans="1:12" ht="15.75" thickBot="1" x14ac:dyDescent="0.3"/>
    <row r="176" spans="1:12" ht="30" x14ac:dyDescent="0.2">
      <c r="A176" s="39" t="s">
        <v>513</v>
      </c>
      <c r="B176" s="1" t="s">
        <v>398</v>
      </c>
      <c r="D176" s="66">
        <v>44592</v>
      </c>
      <c r="E176" s="66">
        <v>44620</v>
      </c>
      <c r="F176" s="66">
        <v>44651</v>
      </c>
      <c r="G176" s="66">
        <v>44681</v>
      </c>
      <c r="H176" s="66">
        <v>44712</v>
      </c>
      <c r="I176" s="66">
        <v>44742</v>
      </c>
      <c r="J176" s="66">
        <v>44773</v>
      </c>
      <c r="K176" s="66">
        <v>44804</v>
      </c>
      <c r="L176" s="66">
        <v>44834</v>
      </c>
    </row>
    <row r="177" spans="1:12" ht="15.75" thickBot="1" x14ac:dyDescent="0.25">
      <c r="B177" s="2" t="s">
        <v>4</v>
      </c>
      <c r="D177" s="92">
        <f>'[2]Total 2022'!D29</f>
        <v>2661060.5499999998</v>
      </c>
      <c r="E177" s="93">
        <f>'[2]Total 2022'!G29</f>
        <v>3425643.2600000002</v>
      </c>
      <c r="F177" s="93">
        <f>'[2]Total 2022'!J29</f>
        <v>2855287.79</v>
      </c>
      <c r="G177" s="93">
        <f>'[2]Total 2022'!M29</f>
        <v>3225658.1999999997</v>
      </c>
      <c r="H177" s="93">
        <f>'[2]Total 2022'!P29</f>
        <v>3236075.92</v>
      </c>
      <c r="I177" s="94">
        <f>'[2]Total 2022'!S29</f>
        <v>0</v>
      </c>
      <c r="J177" s="92">
        <f>'[3]Total 2022'!V29</f>
        <v>3585702.08</v>
      </c>
      <c r="K177" s="93">
        <f>'[3]Total 2022'!Y29</f>
        <v>3115518.59</v>
      </c>
      <c r="L177" s="93">
        <f>'[3]Total 2022'!AB29</f>
        <v>3122361.96</v>
      </c>
    </row>
    <row r="178" spans="1:12" s="46" customFormat="1" ht="45" x14ac:dyDescent="0.2">
      <c r="B178" s="107" t="s">
        <v>399</v>
      </c>
      <c r="D178" s="99"/>
      <c r="E178" s="99"/>
      <c r="F178" s="99"/>
      <c r="G178" s="99"/>
      <c r="H178" s="99"/>
      <c r="I178" s="99"/>
      <c r="J178" s="99"/>
      <c r="K178" s="99"/>
      <c r="L178" s="99"/>
    </row>
    <row r="179" spans="1:12" ht="15.75" thickBot="1" x14ac:dyDescent="0.3"/>
    <row r="180" spans="1:12" x14ac:dyDescent="0.2">
      <c r="A180" s="39" t="s">
        <v>513</v>
      </c>
      <c r="B180" s="1" t="s">
        <v>400</v>
      </c>
      <c r="D180" s="66">
        <v>44592</v>
      </c>
      <c r="E180" s="66">
        <v>44620</v>
      </c>
      <c r="F180" s="66">
        <v>44651</v>
      </c>
      <c r="G180" s="66">
        <v>44681</v>
      </c>
      <c r="H180" s="66">
        <v>44712</v>
      </c>
      <c r="I180" s="66">
        <v>44742</v>
      </c>
      <c r="J180" s="66">
        <v>44773</v>
      </c>
      <c r="K180" s="66">
        <v>44804</v>
      </c>
      <c r="L180" s="66">
        <v>44834</v>
      </c>
    </row>
    <row r="181" spans="1:12" ht="15.75" thickBot="1" x14ac:dyDescent="0.25">
      <c r="B181" s="2" t="s">
        <v>4</v>
      </c>
      <c r="D181" s="92">
        <f>'[2]Total 2022'!B30</f>
        <v>3156524.75</v>
      </c>
      <c r="E181" s="93">
        <f>'[2]Total 2022'!E30</f>
        <v>3968783.1100000003</v>
      </c>
      <c r="F181" s="93">
        <f>'[2]Total 2022'!H30</f>
        <v>3319315.45</v>
      </c>
      <c r="G181" s="93">
        <f>'[2]Total 2022'!K30</f>
        <v>3752393.08</v>
      </c>
      <c r="H181" s="93">
        <f>'[2]Total 2022'!N30</f>
        <v>3892085.29</v>
      </c>
      <c r="I181" s="94">
        <f>'[2]Total 2022'!Q30</f>
        <v>0</v>
      </c>
      <c r="J181" s="92">
        <f>'[3]Total 2022'!T30</f>
        <v>4367701.16</v>
      </c>
      <c r="K181" s="93">
        <f>'[3]Total 2022'!W30</f>
        <v>0</v>
      </c>
      <c r="L181" s="93">
        <f>'[3]Total 2022'!Z30</f>
        <v>0</v>
      </c>
    </row>
    <row r="182" spans="1:12" s="46" customFormat="1" ht="45" x14ac:dyDescent="0.2">
      <c r="B182" s="107" t="s">
        <v>401</v>
      </c>
      <c r="D182" s="99"/>
      <c r="E182" s="99"/>
      <c r="F182" s="99"/>
      <c r="G182" s="99"/>
      <c r="H182" s="99"/>
      <c r="I182" s="99"/>
      <c r="J182" s="99"/>
      <c r="K182" s="99"/>
      <c r="L182" s="99"/>
    </row>
    <row r="183" spans="1:12" ht="15.75" thickBot="1" x14ac:dyDescent="0.3"/>
    <row r="184" spans="1:12" ht="30" x14ac:dyDescent="0.2">
      <c r="A184" s="39" t="s">
        <v>513</v>
      </c>
      <c r="B184" s="1" t="s">
        <v>402</v>
      </c>
      <c r="D184" s="66">
        <v>44592</v>
      </c>
      <c r="E184" s="66">
        <v>44620</v>
      </c>
      <c r="F184" s="66">
        <v>44651</v>
      </c>
      <c r="G184" s="66">
        <v>44681</v>
      </c>
      <c r="H184" s="66">
        <v>44712</v>
      </c>
      <c r="I184" s="66">
        <v>44742</v>
      </c>
      <c r="J184" s="66">
        <v>44773</v>
      </c>
      <c r="K184" s="66">
        <v>44804</v>
      </c>
      <c r="L184" s="66">
        <v>44834</v>
      </c>
    </row>
    <row r="185" spans="1:12" ht="15.75" thickBot="1" x14ac:dyDescent="0.25">
      <c r="B185" s="2" t="s">
        <v>4</v>
      </c>
      <c r="D185" s="92">
        <f>'[2]Total 2022'!C30</f>
        <v>645199.01</v>
      </c>
      <c r="E185" s="93">
        <f>'[2]Total 2022'!F30</f>
        <v>805019.13</v>
      </c>
      <c r="F185" s="93">
        <f>'[2]Total 2022'!I30</f>
        <v>679380.78</v>
      </c>
      <c r="G185" s="93">
        <f>'[2]Total 2022'!L30</f>
        <v>764248.10000000009</v>
      </c>
      <c r="H185" s="93">
        <f>'[2]Total 2022'!O30</f>
        <v>790458.87</v>
      </c>
      <c r="I185" s="94">
        <f>'[2]Total 2022'!R30</f>
        <v>0</v>
      </c>
      <c r="J185" s="92">
        <f>'[3]Total 2022'!U30</f>
        <v>886833.9</v>
      </c>
      <c r="K185" s="93">
        <f>'[3]Total 2022'!X30</f>
        <v>0</v>
      </c>
      <c r="L185" s="93">
        <f>'[3]Total 2022'!AA30</f>
        <v>0</v>
      </c>
    </row>
    <row r="186" spans="1:12" s="46" customFormat="1" ht="45" x14ac:dyDescent="0.2">
      <c r="B186" s="107" t="s">
        <v>403</v>
      </c>
      <c r="D186" s="99"/>
      <c r="E186" s="99"/>
      <c r="F186" s="99"/>
      <c r="G186" s="99"/>
      <c r="H186" s="99"/>
      <c r="I186" s="99"/>
      <c r="J186" s="99"/>
      <c r="K186" s="99"/>
      <c r="L186" s="99"/>
    </row>
    <row r="187" spans="1:12" ht="15.75" thickBot="1" x14ac:dyDescent="0.3"/>
    <row r="188" spans="1:12" ht="30" x14ac:dyDescent="0.2">
      <c r="A188" s="39" t="s">
        <v>513</v>
      </c>
      <c r="B188" s="1" t="s">
        <v>404</v>
      </c>
      <c r="D188" s="66">
        <v>44592</v>
      </c>
      <c r="E188" s="66">
        <v>44620</v>
      </c>
      <c r="F188" s="66">
        <v>44651</v>
      </c>
      <c r="G188" s="66">
        <v>44681</v>
      </c>
      <c r="H188" s="66">
        <v>44712</v>
      </c>
      <c r="I188" s="66">
        <v>44742</v>
      </c>
      <c r="J188" s="66">
        <v>44773</v>
      </c>
      <c r="K188" s="66">
        <v>44804</v>
      </c>
      <c r="L188" s="66">
        <v>44834</v>
      </c>
    </row>
    <row r="189" spans="1:12" ht="15.75" thickBot="1" x14ac:dyDescent="0.25">
      <c r="B189" s="2" t="s">
        <v>4</v>
      </c>
      <c r="D189" s="92">
        <f>'[2]Total 2022'!D30</f>
        <v>529029.28</v>
      </c>
      <c r="E189" s="93">
        <f>'[2]Total 2022'!G30</f>
        <v>659280.47</v>
      </c>
      <c r="F189" s="93">
        <f>'[2]Total 2022'!J30</f>
        <v>558718.03</v>
      </c>
      <c r="G189" s="93">
        <f>'[2]Total 2022'!M30</f>
        <v>627870.04</v>
      </c>
      <c r="H189" s="93">
        <f>'[2]Total 2022'!P30</f>
        <v>645976.64999999991</v>
      </c>
      <c r="I189" s="94">
        <f>'[2]Total 2022'!S30</f>
        <v>0</v>
      </c>
      <c r="J189" s="92">
        <f>'[3]Total 2022'!V30</f>
        <v>724293.05999999994</v>
      </c>
      <c r="K189" s="93">
        <f>'[3]Total 2022'!Y30</f>
        <v>635601.88</v>
      </c>
      <c r="L189" s="93">
        <f>'[3]Total 2022'!AB30</f>
        <v>0</v>
      </c>
    </row>
    <row r="190" spans="1:12" s="46" customFormat="1" ht="45" x14ac:dyDescent="0.2">
      <c r="B190" s="105" t="s">
        <v>405</v>
      </c>
      <c r="D190" s="99"/>
      <c r="E190" s="99"/>
      <c r="F190" s="99"/>
      <c r="G190" s="99"/>
      <c r="H190" s="99"/>
      <c r="I190" s="99"/>
      <c r="J190" s="99"/>
      <c r="K190" s="99"/>
      <c r="L190" s="99"/>
    </row>
    <row r="191" spans="1:12" ht="15.75" thickBot="1" x14ac:dyDescent="0.3"/>
    <row r="192" spans="1:12" x14ac:dyDescent="0.2">
      <c r="A192" s="39" t="s">
        <v>513</v>
      </c>
      <c r="B192" s="1" t="s">
        <v>406</v>
      </c>
      <c r="D192" s="66">
        <v>44592</v>
      </c>
      <c r="E192" s="66">
        <v>44620</v>
      </c>
      <c r="F192" s="66">
        <v>44651</v>
      </c>
      <c r="G192" s="66">
        <v>44681</v>
      </c>
      <c r="H192" s="66">
        <v>44712</v>
      </c>
      <c r="I192" s="66">
        <v>44742</v>
      </c>
      <c r="J192" s="66">
        <v>44773</v>
      </c>
      <c r="K192" s="66">
        <v>44804</v>
      </c>
      <c r="L192" s="66">
        <v>44834</v>
      </c>
    </row>
    <row r="193" spans="1:12" ht="15.75" thickBot="1" x14ac:dyDescent="0.25">
      <c r="B193" s="2" t="s">
        <v>4</v>
      </c>
      <c r="D193" s="92">
        <f>'[2]Total 2022'!B31</f>
        <v>4200946.8899999997</v>
      </c>
      <c r="E193" s="93">
        <f>'[2]Total 2022'!E31</f>
        <v>4741840.01</v>
      </c>
      <c r="F193" s="93">
        <f>'[2]Total 2022'!H31</f>
        <v>4654989.72</v>
      </c>
      <c r="G193" s="93">
        <f>'[2]Total 2022'!K31</f>
        <v>5366813.66</v>
      </c>
      <c r="H193" s="93">
        <f>'[2]Total 2022'!N31</f>
        <v>5948202.4900000002</v>
      </c>
      <c r="I193" s="94">
        <f>'[2]Total 2022'!Q31</f>
        <v>0</v>
      </c>
      <c r="J193" s="92">
        <f>'[3]Total 2022'!T31</f>
        <v>6225772.8599999994</v>
      </c>
      <c r="K193" s="93">
        <f>'[3]Total 2022'!W31</f>
        <v>0</v>
      </c>
      <c r="L193" s="93">
        <f>'[3]Total 2022'!Z31</f>
        <v>5879625.4399999995</v>
      </c>
    </row>
    <row r="194" spans="1:12" s="46" customFormat="1" ht="45" x14ac:dyDescent="0.2">
      <c r="B194" s="107" t="s">
        <v>407</v>
      </c>
      <c r="D194" s="99"/>
      <c r="E194" s="99"/>
      <c r="F194" s="99"/>
      <c r="G194" s="99"/>
      <c r="H194" s="99"/>
      <c r="I194" s="99"/>
      <c r="J194" s="99"/>
      <c r="K194" s="99"/>
      <c r="L194" s="99"/>
    </row>
    <row r="195" spans="1:12" ht="15.75" thickBot="1" x14ac:dyDescent="0.3"/>
    <row r="196" spans="1:12" ht="30" x14ac:dyDescent="0.2">
      <c r="A196" s="39" t="s">
        <v>513</v>
      </c>
      <c r="B196" s="1" t="s">
        <v>408</v>
      </c>
      <c r="D196" s="66">
        <v>44592</v>
      </c>
      <c r="E196" s="66">
        <v>44620</v>
      </c>
      <c r="F196" s="66">
        <v>44651</v>
      </c>
      <c r="G196" s="66">
        <v>44681</v>
      </c>
      <c r="H196" s="66">
        <v>44712</v>
      </c>
      <c r="I196" s="66">
        <v>44742</v>
      </c>
      <c r="J196" s="66">
        <v>44773</v>
      </c>
      <c r="K196" s="66">
        <v>44804</v>
      </c>
      <c r="L196" s="66">
        <v>44834</v>
      </c>
    </row>
    <row r="197" spans="1:12" ht="15.75" thickBot="1" x14ac:dyDescent="0.25">
      <c r="B197" s="2" t="s">
        <v>62</v>
      </c>
      <c r="D197" s="92">
        <f>'[2]Total 2022'!C31</f>
        <v>715488.35</v>
      </c>
      <c r="E197" s="93">
        <f>'[2]Total 2022'!F31</f>
        <v>1055214.4100000001</v>
      </c>
      <c r="F197" s="93">
        <f>'[2]Total 2022'!I31</f>
        <v>735992.22</v>
      </c>
      <c r="G197" s="93">
        <f>'[2]Total 2022'!L31</f>
        <v>607198.55000000005</v>
      </c>
      <c r="H197" s="93">
        <f>'[2]Total 2022'!O31</f>
        <v>700673.58000000007</v>
      </c>
      <c r="I197" s="94">
        <f>'[2]Total 2022'!R31</f>
        <v>0</v>
      </c>
      <c r="J197" s="92">
        <f>'[3]Total 2022'!U31</f>
        <v>853713.68</v>
      </c>
      <c r="K197" s="93">
        <f>'[3]Total 2022'!X31</f>
        <v>0</v>
      </c>
      <c r="L197" s="93">
        <f>'[3]Total 2022'!AA31</f>
        <v>0</v>
      </c>
    </row>
    <row r="198" spans="1:12" s="46" customFormat="1" ht="45" x14ac:dyDescent="0.2">
      <c r="B198" s="107" t="s">
        <v>409</v>
      </c>
      <c r="D198" s="99"/>
      <c r="E198" s="99">
        <f>D197+E197</f>
        <v>1770702.7600000002</v>
      </c>
      <c r="F198" s="99"/>
      <c r="G198" s="99">
        <f>F197+G197</f>
        <v>1343190.77</v>
      </c>
      <c r="H198" s="99"/>
      <c r="I198" s="99">
        <f>H197+I197</f>
        <v>700673.58000000007</v>
      </c>
      <c r="J198" s="99"/>
      <c r="K198" s="99">
        <f>J197+K197</f>
        <v>853713.68</v>
      </c>
      <c r="L198" s="99"/>
    </row>
    <row r="199" spans="1:12" ht="15.75" thickBot="1" x14ac:dyDescent="0.3"/>
    <row r="200" spans="1:12" ht="30" x14ac:dyDescent="0.2">
      <c r="A200" s="39" t="s">
        <v>513</v>
      </c>
      <c r="B200" s="1" t="s">
        <v>410</v>
      </c>
      <c r="D200" s="66">
        <v>44592</v>
      </c>
      <c r="E200" s="66">
        <v>44620</v>
      </c>
      <c r="F200" s="66">
        <v>44651</v>
      </c>
      <c r="G200" s="66">
        <v>44681</v>
      </c>
      <c r="H200" s="66">
        <v>44712</v>
      </c>
      <c r="I200" s="66">
        <v>44742</v>
      </c>
      <c r="J200" s="66">
        <v>44773</v>
      </c>
      <c r="K200" s="66">
        <v>44804</v>
      </c>
      <c r="L200" s="66">
        <v>44834</v>
      </c>
    </row>
    <row r="201" spans="1:12" ht="15.75" thickBot="1" x14ac:dyDescent="0.25">
      <c r="B201" s="2" t="s">
        <v>4</v>
      </c>
      <c r="D201" s="92">
        <f>'[2]Total 2022'!D31</f>
        <v>166164.35</v>
      </c>
      <c r="E201" s="93">
        <f>'[2]Total 2022'!G31</f>
        <v>205406.72</v>
      </c>
      <c r="F201" s="93">
        <f>'[2]Total 2022'!J31</f>
        <v>168545.6</v>
      </c>
      <c r="G201" s="93">
        <f>'[2]Total 2022'!M31</f>
        <v>170288.38999999998</v>
      </c>
      <c r="H201" s="93">
        <f>'[2]Total 2022'!P31</f>
        <v>178071.75999999998</v>
      </c>
      <c r="I201" s="94">
        <f>'[2]Total 2022'!S31</f>
        <v>0</v>
      </c>
      <c r="J201" s="92">
        <f>'[3]Total 2022'!V31</f>
        <v>214531.38</v>
      </c>
      <c r="K201" s="93">
        <f>'[3]Total 2022'!Y31</f>
        <v>0</v>
      </c>
      <c r="L201" s="93">
        <f>'[3]Total 2022'!AB31</f>
        <v>0</v>
      </c>
    </row>
    <row r="202" spans="1:12" s="46" customFormat="1" ht="45" x14ac:dyDescent="0.2">
      <c r="B202" s="107" t="s">
        <v>411</v>
      </c>
      <c r="D202" s="99"/>
      <c r="E202" s="99"/>
      <c r="F202" s="99"/>
      <c r="G202" s="99"/>
      <c r="H202" s="99"/>
      <c r="I202" s="99"/>
      <c r="J202" s="99"/>
      <c r="K202" s="99"/>
      <c r="L202" s="99"/>
    </row>
    <row r="203" spans="1:12" ht="15.75" thickBot="1" x14ac:dyDescent="0.3"/>
    <row r="204" spans="1:12" x14ac:dyDescent="0.2">
      <c r="A204" s="39" t="s">
        <v>513</v>
      </c>
      <c r="B204" s="1" t="s">
        <v>412</v>
      </c>
      <c r="D204" s="66">
        <v>44592</v>
      </c>
      <c r="E204" s="66">
        <v>44620</v>
      </c>
      <c r="F204" s="66">
        <v>44651</v>
      </c>
      <c r="G204" s="66">
        <v>44681</v>
      </c>
      <c r="H204" s="66">
        <v>44712</v>
      </c>
      <c r="I204" s="66">
        <v>44742</v>
      </c>
      <c r="J204" s="66">
        <v>44773</v>
      </c>
      <c r="K204" s="66">
        <v>44804</v>
      </c>
      <c r="L204" s="66">
        <v>44834</v>
      </c>
    </row>
    <row r="205" spans="1:12" ht="15.75" thickBot="1" x14ac:dyDescent="0.25">
      <c r="B205" s="2" t="s">
        <v>4</v>
      </c>
      <c r="D205" s="92">
        <f>'[2]Total 2022'!B32</f>
        <v>1431270.6300000001</v>
      </c>
      <c r="E205" s="93">
        <f>'[2]Total 2022'!E32</f>
        <v>1926659.6400000001</v>
      </c>
      <c r="F205" s="93">
        <f>'[2]Total 2022'!H32</f>
        <v>1545904.79</v>
      </c>
      <c r="G205" s="93">
        <f>'[2]Total 2022'!K32</f>
        <v>1752923.13</v>
      </c>
      <c r="H205" s="93">
        <f>'[2]Total 2022'!N32</f>
        <v>1773678.2999999998</v>
      </c>
      <c r="I205" s="94">
        <f>'[2]Total 2022'!Q32</f>
        <v>0</v>
      </c>
      <c r="J205" s="92">
        <f>'[3]Total 2022'!T32</f>
        <v>1993053.68</v>
      </c>
      <c r="K205" s="93">
        <f>'[3]Total 2022'!W32</f>
        <v>0</v>
      </c>
      <c r="L205" s="93">
        <f>'[3]Total 2022'!Z32</f>
        <v>0</v>
      </c>
    </row>
    <row r="206" spans="1:12" s="46" customFormat="1" ht="45" x14ac:dyDescent="0.2">
      <c r="B206" s="107" t="s">
        <v>413</v>
      </c>
      <c r="D206" s="99"/>
      <c r="E206" s="99"/>
      <c r="F206" s="99"/>
      <c r="G206" s="99"/>
      <c r="H206" s="99"/>
      <c r="I206" s="99"/>
      <c r="J206" s="99"/>
      <c r="K206" s="99"/>
      <c r="L206" s="99"/>
    </row>
    <row r="207" spans="1:12" ht="15.75" thickBot="1" x14ac:dyDescent="0.3"/>
    <row r="208" spans="1:12" x14ac:dyDescent="0.2">
      <c r="A208" s="39" t="s">
        <v>513</v>
      </c>
      <c r="B208" s="1" t="s">
        <v>414</v>
      </c>
      <c r="D208" s="66">
        <v>44592</v>
      </c>
      <c r="E208" s="66">
        <v>44620</v>
      </c>
      <c r="F208" s="66">
        <v>44651</v>
      </c>
      <c r="G208" s="66">
        <v>44681</v>
      </c>
      <c r="H208" s="66">
        <v>44712</v>
      </c>
      <c r="I208" s="66">
        <v>44742</v>
      </c>
      <c r="J208" s="66">
        <v>44773</v>
      </c>
      <c r="K208" s="66">
        <v>44804</v>
      </c>
      <c r="L208" s="66">
        <v>44834</v>
      </c>
    </row>
    <row r="209" spans="1:12" ht="15.75" thickBot="1" x14ac:dyDescent="0.25">
      <c r="B209" s="2" t="s">
        <v>4</v>
      </c>
      <c r="D209" s="92">
        <f>'[2]Total 2022'!C32</f>
        <v>285850.34999999998</v>
      </c>
      <c r="E209" s="93">
        <f>'[2]Total 2022'!F32</f>
        <v>383498.74000000005</v>
      </c>
      <c r="F209" s="93">
        <f>'[2]Total 2022'!I32</f>
        <v>308496.88</v>
      </c>
      <c r="G209" s="93">
        <f>'[2]Total 2022'!L32</f>
        <v>349200.79000000004</v>
      </c>
      <c r="H209" s="93">
        <f>'[2]Total 2022'!O32</f>
        <v>352765.65</v>
      </c>
      <c r="I209" s="94">
        <f>'[2]Total 2022'!R32</f>
        <v>0</v>
      </c>
      <c r="J209" s="92">
        <f>'[3]Total 2022'!U32</f>
        <v>394956.79</v>
      </c>
      <c r="K209" s="93">
        <f>'[3]Total 2022'!X32</f>
        <v>0</v>
      </c>
      <c r="L209" s="93">
        <f>'[3]Total 2022'!AA32</f>
        <v>0</v>
      </c>
    </row>
    <row r="210" spans="1:12" s="46" customFormat="1" ht="45" x14ac:dyDescent="0.2">
      <c r="B210" s="107" t="s">
        <v>415</v>
      </c>
      <c r="D210" s="99"/>
      <c r="E210" s="99"/>
      <c r="F210" s="99"/>
      <c r="G210" s="99"/>
      <c r="H210" s="99"/>
      <c r="I210" s="99"/>
      <c r="J210" s="99"/>
      <c r="K210" s="99"/>
      <c r="L210" s="99"/>
    </row>
    <row r="211" spans="1:12" ht="15.75" thickBot="1" x14ac:dyDescent="0.3"/>
    <row r="212" spans="1:12" ht="30" x14ac:dyDescent="0.2">
      <c r="A212" s="39" t="s">
        <v>513</v>
      </c>
      <c r="B212" s="1" t="s">
        <v>416</v>
      </c>
      <c r="D212" s="66">
        <v>44592</v>
      </c>
      <c r="E212" s="66">
        <v>44620</v>
      </c>
      <c r="F212" s="66">
        <v>44651</v>
      </c>
      <c r="G212" s="66">
        <v>44681</v>
      </c>
      <c r="H212" s="66">
        <v>44712</v>
      </c>
      <c r="I212" s="66">
        <v>44742</v>
      </c>
      <c r="J212" s="66">
        <v>44773</v>
      </c>
      <c r="K212" s="66">
        <v>44804</v>
      </c>
      <c r="L212" s="66">
        <v>44834</v>
      </c>
    </row>
    <row r="213" spans="1:12" ht="15.75" thickBot="1" x14ac:dyDescent="0.25">
      <c r="B213" s="2" t="s">
        <v>4</v>
      </c>
      <c r="D213" s="92">
        <f>'[2]Total 2022'!D32</f>
        <v>241471.77000000002</v>
      </c>
      <c r="E213" s="93">
        <f>'[2]Total 2022'!G32</f>
        <v>324401.17</v>
      </c>
      <c r="F213" s="93">
        <f>'[2]Total 2022'!J32</f>
        <v>260708.25999999998</v>
      </c>
      <c r="G213" s="93">
        <f>'[2]Total 2022'!M32</f>
        <v>295237.33</v>
      </c>
      <c r="H213" s="93">
        <f>'[2]Total 2022'!P32</f>
        <v>298245.11000000004</v>
      </c>
      <c r="I213" s="94">
        <f>'[2]Total 2022'!S32</f>
        <v>0</v>
      </c>
      <c r="J213" s="92">
        <f>'[3]Total 2022'!V32</f>
        <v>334011.76</v>
      </c>
      <c r="K213" s="93">
        <f>'[3]Total 2022'!Y32</f>
        <v>0</v>
      </c>
      <c r="L213" s="93">
        <f>'[3]Total 2022'!AB32</f>
        <v>0</v>
      </c>
    </row>
    <row r="214" spans="1:12" s="46" customFormat="1" ht="45" x14ac:dyDescent="0.2">
      <c r="B214" s="107" t="s">
        <v>417</v>
      </c>
      <c r="D214" s="99"/>
      <c r="E214" s="99"/>
      <c r="F214" s="99"/>
      <c r="G214" s="99"/>
      <c r="H214" s="99"/>
      <c r="I214" s="99"/>
      <c r="J214" s="99"/>
      <c r="K214" s="99"/>
      <c r="L214" s="99"/>
    </row>
    <row r="215" spans="1:12" ht="15.75" thickBot="1" x14ac:dyDescent="0.3"/>
    <row r="216" spans="1:12" x14ac:dyDescent="0.2">
      <c r="A216" s="39" t="s">
        <v>513</v>
      </c>
      <c r="B216" s="1" t="s">
        <v>418</v>
      </c>
      <c r="D216" s="66">
        <v>44592</v>
      </c>
      <c r="E216" s="66">
        <v>44620</v>
      </c>
      <c r="F216" s="66">
        <v>44651</v>
      </c>
      <c r="G216" s="66">
        <v>44681</v>
      </c>
      <c r="H216" s="66">
        <v>44712</v>
      </c>
      <c r="I216" s="66">
        <v>44742</v>
      </c>
      <c r="J216" s="66">
        <v>44773</v>
      </c>
      <c r="K216" s="66">
        <v>44804</v>
      </c>
      <c r="L216" s="66">
        <v>44834</v>
      </c>
    </row>
    <row r="217" spans="1:12" ht="15.75" thickBot="1" x14ac:dyDescent="0.25">
      <c r="B217" s="2" t="s">
        <v>4</v>
      </c>
      <c r="D217" s="92">
        <f>'[2]Total 2022'!B33</f>
        <v>435455.8</v>
      </c>
      <c r="E217" s="93">
        <f>'[2]Total 2022'!E33</f>
        <v>470103.18</v>
      </c>
      <c r="F217" s="93">
        <f>'[2]Total 2022'!H33</f>
        <v>491998.81</v>
      </c>
      <c r="G217" s="93">
        <f>'[2]Total 2022'!K33</f>
        <v>659233.01</v>
      </c>
      <c r="H217" s="93">
        <f>'[2]Total 2022'!N33</f>
        <v>677734.45</v>
      </c>
      <c r="I217" s="94">
        <f>'[2]Total 2022'!Q33</f>
        <v>0</v>
      </c>
      <c r="J217" s="92">
        <f>'[3]Total 2022'!T33</f>
        <v>822661.06</v>
      </c>
      <c r="K217" s="93">
        <f>'[3]Total 2022'!W33</f>
        <v>0</v>
      </c>
      <c r="L217" s="93">
        <f>'[3]Total 2022'!Z33</f>
        <v>0</v>
      </c>
    </row>
    <row r="218" spans="1:12" s="46" customFormat="1" ht="45" x14ac:dyDescent="0.2">
      <c r="B218" s="107" t="s">
        <v>419</v>
      </c>
      <c r="D218" s="99"/>
      <c r="E218" s="99"/>
      <c r="F218" s="99"/>
      <c r="G218" s="99"/>
      <c r="H218" s="99"/>
      <c r="I218" s="99"/>
      <c r="J218" s="99"/>
      <c r="K218" s="99"/>
      <c r="L218" s="99"/>
    </row>
    <row r="219" spans="1:12" ht="15.75" thickBot="1" x14ac:dyDescent="0.3"/>
    <row r="220" spans="1:12" ht="30" x14ac:dyDescent="0.2">
      <c r="A220" s="39" t="s">
        <v>513</v>
      </c>
      <c r="B220" s="1" t="s">
        <v>420</v>
      </c>
      <c r="D220" s="66">
        <v>44592</v>
      </c>
      <c r="E220" s="66">
        <v>44620</v>
      </c>
      <c r="F220" s="66">
        <v>44651</v>
      </c>
      <c r="G220" s="66">
        <v>44681</v>
      </c>
      <c r="H220" s="66">
        <v>44712</v>
      </c>
      <c r="I220" s="66">
        <v>44742</v>
      </c>
      <c r="J220" s="66">
        <v>44773</v>
      </c>
      <c r="K220" s="66">
        <v>44804</v>
      </c>
      <c r="L220" s="66">
        <v>44834</v>
      </c>
    </row>
    <row r="221" spans="1:12" ht="15.75" thickBot="1" x14ac:dyDescent="0.25">
      <c r="B221" s="2" t="s">
        <v>4</v>
      </c>
      <c r="D221" s="92">
        <f>'[2]Total 2022'!C33</f>
        <v>76595.63</v>
      </c>
      <c r="E221" s="93">
        <f>'[2]Total 2022'!F33</f>
        <v>83713.509999999995</v>
      </c>
      <c r="F221" s="93">
        <f>'[2]Total 2022'!I33</f>
        <v>87773.5</v>
      </c>
      <c r="G221" s="93">
        <f>'[2]Total 2022'!L33</f>
        <v>116895.74</v>
      </c>
      <c r="H221" s="93">
        <f>'[2]Total 2022'!O33</f>
        <v>116874.06999999999</v>
      </c>
      <c r="I221" s="94">
        <f>'[2]Total 2022'!R33</f>
        <v>0</v>
      </c>
      <c r="J221" s="92">
        <f>'[3]Total 2022'!U33</f>
        <v>146671.83000000002</v>
      </c>
      <c r="K221" s="93">
        <f>'[3]Total 2022'!X33</f>
        <v>0</v>
      </c>
      <c r="L221" s="93">
        <f>'[3]Total 2022'!AA33</f>
        <v>0</v>
      </c>
    </row>
    <row r="222" spans="1:12" s="46" customFormat="1" ht="45" x14ac:dyDescent="0.2">
      <c r="B222" s="107" t="s">
        <v>421</v>
      </c>
      <c r="D222" s="99"/>
      <c r="E222" s="99"/>
      <c r="F222" s="99"/>
      <c r="G222" s="99"/>
      <c r="H222" s="99"/>
      <c r="I222" s="99"/>
      <c r="J222" s="99"/>
      <c r="K222" s="99"/>
      <c r="L222" s="99"/>
    </row>
    <row r="223" spans="1:12" ht="15.75" thickBot="1" x14ac:dyDescent="0.3"/>
    <row r="224" spans="1:12" ht="30" x14ac:dyDescent="0.2">
      <c r="A224" s="39" t="s">
        <v>513</v>
      </c>
      <c r="B224" s="1" t="s">
        <v>422</v>
      </c>
      <c r="D224" s="66">
        <v>44592</v>
      </c>
      <c r="E224" s="66">
        <v>44620</v>
      </c>
      <c r="F224" s="66">
        <v>44651</v>
      </c>
      <c r="G224" s="66">
        <v>44681</v>
      </c>
      <c r="H224" s="66">
        <v>44712</v>
      </c>
      <c r="I224" s="66">
        <v>44742</v>
      </c>
      <c r="J224" s="66">
        <v>44773</v>
      </c>
      <c r="K224" s="66">
        <v>44804</v>
      </c>
      <c r="L224" s="66">
        <v>44834</v>
      </c>
    </row>
    <row r="225" spans="1:12" ht="15.75" thickBot="1" x14ac:dyDescent="0.25">
      <c r="B225" s="2" t="s">
        <v>4</v>
      </c>
      <c r="D225" s="92">
        <f>'[2]Total 2022'!D33</f>
        <v>64074.48</v>
      </c>
      <c r="E225" s="93">
        <f>'[2]Total 2022'!G33</f>
        <v>70481.100000000006</v>
      </c>
      <c r="F225" s="93">
        <f>'[2]Total 2022'!J33</f>
        <v>74149.86</v>
      </c>
      <c r="G225" s="93">
        <f>'[2]Total 2022'!M33</f>
        <v>98202.63</v>
      </c>
      <c r="H225" s="93">
        <f>'[2]Total 2022'!P33</f>
        <v>98084.31</v>
      </c>
      <c r="I225" s="94">
        <f>'[2]Total 2022'!S33</f>
        <v>0</v>
      </c>
      <c r="J225" s="92">
        <f>'[3]Total 2022'!V33</f>
        <v>123782.87</v>
      </c>
      <c r="K225" s="93">
        <f>'[3]Total 2022'!Y33</f>
        <v>0</v>
      </c>
      <c r="L225" s="93">
        <f>'[3]Total 2022'!AB33</f>
        <v>0</v>
      </c>
    </row>
    <row r="226" spans="1:12" s="46" customFormat="1" ht="45" x14ac:dyDescent="0.2">
      <c r="B226" s="107" t="s">
        <v>423</v>
      </c>
      <c r="D226" s="99"/>
      <c r="E226" s="99"/>
      <c r="F226" s="99"/>
      <c r="G226" s="99"/>
      <c r="H226" s="99"/>
      <c r="I226" s="99"/>
      <c r="J226" s="99"/>
      <c r="K226" s="99"/>
      <c r="L226" s="99"/>
    </row>
    <row r="227" spans="1:12" ht="15.75" thickBot="1" x14ac:dyDescent="0.3"/>
    <row r="228" spans="1:12" x14ac:dyDescent="0.25">
      <c r="A228" s="39" t="s">
        <v>513</v>
      </c>
      <c r="B228" s="29" t="s">
        <v>424</v>
      </c>
      <c r="D228" s="66">
        <v>44592</v>
      </c>
      <c r="E228" s="66">
        <v>44620</v>
      </c>
      <c r="F228" s="66">
        <v>44651</v>
      </c>
      <c r="G228" s="66">
        <v>44681</v>
      </c>
      <c r="H228" s="66">
        <v>44712</v>
      </c>
      <c r="I228" s="66">
        <v>44742</v>
      </c>
      <c r="J228" s="66">
        <v>44773</v>
      </c>
      <c r="K228" s="66">
        <v>44804</v>
      </c>
      <c r="L228" s="66">
        <v>44834</v>
      </c>
    </row>
    <row r="229" spans="1:12" ht="15.75" thickBot="1" x14ac:dyDescent="0.25">
      <c r="B229" s="6" t="s">
        <v>425</v>
      </c>
      <c r="D229" s="92">
        <f>D169+D173+D177</f>
        <v>21099486.630000003</v>
      </c>
      <c r="E229" s="92">
        <f t="shared" ref="E229" si="4">E169+E173+E177</f>
        <v>27421987.310000002</v>
      </c>
      <c r="F229" s="92">
        <f>F169+F173+F177</f>
        <v>22663564.289999999</v>
      </c>
      <c r="G229" s="92">
        <f t="shared" ref="G229:J229" si="5">G169+G173+G177</f>
        <v>25728643.52</v>
      </c>
      <c r="H229" s="92">
        <f t="shared" si="5"/>
        <v>25840964.199999996</v>
      </c>
      <c r="I229" s="92">
        <f t="shared" si="5"/>
        <v>0</v>
      </c>
      <c r="J229" s="92">
        <f t="shared" si="5"/>
        <v>28718784.759999998</v>
      </c>
      <c r="K229" s="92">
        <f>K169+K173+K177</f>
        <v>3115518.59</v>
      </c>
      <c r="L229" s="92">
        <f t="shared" ref="L229" si="6">L169+L173+L177</f>
        <v>3122361.96</v>
      </c>
    </row>
    <row r="230" spans="1:12" s="46" customFormat="1" ht="45" x14ac:dyDescent="0.2">
      <c r="B230" s="107" t="s">
        <v>426</v>
      </c>
      <c r="D230" s="99"/>
      <c r="E230" s="99"/>
      <c r="F230" s="99"/>
      <c r="G230" s="99"/>
      <c r="H230" s="99"/>
      <c r="I230" s="99"/>
      <c r="J230" s="99"/>
      <c r="K230" s="99"/>
      <c r="L230" s="99"/>
    </row>
    <row r="231" spans="1:12" ht="15.75" thickBot="1" x14ac:dyDescent="0.3"/>
    <row r="232" spans="1:12" x14ac:dyDescent="0.2">
      <c r="A232" s="39" t="s">
        <v>513</v>
      </c>
      <c r="B232" s="32" t="s">
        <v>427</v>
      </c>
      <c r="D232" s="66">
        <v>44592</v>
      </c>
      <c r="E232" s="66">
        <v>44620</v>
      </c>
      <c r="F232" s="66">
        <v>44651</v>
      </c>
      <c r="G232" s="66">
        <v>44681</v>
      </c>
      <c r="H232" s="66">
        <v>44712</v>
      </c>
      <c r="I232" s="66">
        <v>44742</v>
      </c>
      <c r="J232" s="66">
        <v>44773</v>
      </c>
      <c r="K232" s="66">
        <v>44804</v>
      </c>
      <c r="L232" s="66">
        <v>44834</v>
      </c>
    </row>
    <row r="233" spans="1:12" ht="15.75" thickBot="1" x14ac:dyDescent="0.25">
      <c r="B233" s="6" t="s">
        <v>425</v>
      </c>
      <c r="D233" s="92">
        <f>D185+D181+D189</f>
        <v>4330753.04</v>
      </c>
      <c r="E233" s="92">
        <f t="shared" ref="E233:L233" si="7">E185+E181+E189</f>
        <v>5433082.71</v>
      </c>
      <c r="F233" s="92">
        <f t="shared" si="7"/>
        <v>4557414.2600000007</v>
      </c>
      <c r="G233" s="92">
        <f t="shared" si="7"/>
        <v>5144511.22</v>
      </c>
      <c r="H233" s="92">
        <f t="shared" si="7"/>
        <v>5328520.8100000005</v>
      </c>
      <c r="I233" s="92">
        <f t="shared" si="7"/>
        <v>0</v>
      </c>
      <c r="J233" s="92">
        <f t="shared" si="7"/>
        <v>5978828.1200000001</v>
      </c>
      <c r="K233" s="92">
        <f t="shared" si="7"/>
        <v>635601.88</v>
      </c>
      <c r="L233" s="92">
        <f t="shared" si="7"/>
        <v>0</v>
      </c>
    </row>
    <row r="234" spans="1:12" s="46" customFormat="1" ht="45" x14ac:dyDescent="0.2">
      <c r="B234" s="107" t="s">
        <v>428</v>
      </c>
      <c r="D234" s="99"/>
      <c r="E234" s="99"/>
      <c r="F234" s="99"/>
      <c r="G234" s="99"/>
      <c r="H234" s="99"/>
      <c r="I234" s="99"/>
      <c r="J234" s="99"/>
      <c r="K234" s="99"/>
      <c r="L234" s="99"/>
    </row>
    <row r="235" spans="1:12" ht="15.75" thickBot="1" x14ac:dyDescent="0.3"/>
    <row r="236" spans="1:12" x14ac:dyDescent="0.2">
      <c r="A236" s="39" t="s">
        <v>513</v>
      </c>
      <c r="B236" s="32" t="s">
        <v>429</v>
      </c>
      <c r="D236" s="66">
        <v>44592</v>
      </c>
      <c r="E236" s="66">
        <v>44620</v>
      </c>
      <c r="F236" s="66">
        <v>44651</v>
      </c>
      <c r="G236" s="66">
        <v>44681</v>
      </c>
      <c r="H236" s="66">
        <v>44712</v>
      </c>
      <c r="I236" s="66">
        <v>44742</v>
      </c>
      <c r="J236" s="66">
        <v>44773</v>
      </c>
      <c r="K236" s="66">
        <v>44804</v>
      </c>
      <c r="L236" s="66">
        <v>44834</v>
      </c>
    </row>
    <row r="237" spans="1:12" ht="15.75" thickBot="1" x14ac:dyDescent="0.25">
      <c r="B237" s="6" t="s">
        <v>425</v>
      </c>
      <c r="D237" s="92">
        <f>D193+D197+D201</f>
        <v>5082599.5899999989</v>
      </c>
      <c r="E237" s="92">
        <f t="shared" ref="E237" si="8">E193+E197+E201</f>
        <v>6002461.1399999997</v>
      </c>
      <c r="F237" s="92">
        <f>F193+F197+F201</f>
        <v>5559527.5399999991</v>
      </c>
      <c r="G237" s="92">
        <f t="shared" ref="G237:L237" si="9">G193+G197+G201</f>
        <v>6144300.5999999996</v>
      </c>
      <c r="H237" s="92">
        <f t="shared" si="9"/>
        <v>6826947.8300000001</v>
      </c>
      <c r="I237" s="92">
        <f t="shared" si="9"/>
        <v>0</v>
      </c>
      <c r="J237" s="92">
        <f t="shared" si="9"/>
        <v>7294017.919999999</v>
      </c>
      <c r="K237" s="92">
        <f t="shared" si="9"/>
        <v>0</v>
      </c>
      <c r="L237" s="92">
        <f t="shared" si="9"/>
        <v>5879625.4399999995</v>
      </c>
    </row>
    <row r="238" spans="1:12" s="46" customFormat="1" ht="45" x14ac:dyDescent="0.2">
      <c r="B238" s="107" t="s">
        <v>430</v>
      </c>
      <c r="D238" s="99"/>
      <c r="E238" s="99"/>
      <c r="F238" s="99"/>
      <c r="G238" s="99"/>
      <c r="H238" s="99"/>
      <c r="I238" s="99"/>
      <c r="J238" s="99"/>
      <c r="K238" s="99"/>
      <c r="L238" s="99"/>
    </row>
    <row r="239" spans="1:12" ht="15.75" thickBot="1" x14ac:dyDescent="0.3"/>
    <row r="240" spans="1:12" x14ac:dyDescent="0.2">
      <c r="A240" s="39" t="s">
        <v>513</v>
      </c>
      <c r="B240" s="32" t="s">
        <v>431</v>
      </c>
      <c r="D240" s="66">
        <v>44592</v>
      </c>
      <c r="E240" s="66">
        <v>44620</v>
      </c>
      <c r="F240" s="66">
        <v>44651</v>
      </c>
      <c r="G240" s="66">
        <v>44681</v>
      </c>
      <c r="H240" s="66">
        <v>44712</v>
      </c>
      <c r="I240" s="66">
        <v>44742</v>
      </c>
      <c r="J240" s="66">
        <v>44773</v>
      </c>
      <c r="K240" s="66">
        <v>44804</v>
      </c>
      <c r="L240" s="66">
        <v>44834</v>
      </c>
    </row>
    <row r="241" spans="1:12" ht="15.75" thickBot="1" x14ac:dyDescent="0.25">
      <c r="B241" s="6" t="s">
        <v>425</v>
      </c>
      <c r="D241" s="92">
        <f>D205+D209+D213</f>
        <v>1958592.75</v>
      </c>
      <c r="E241" s="92">
        <f>E205+E209+E213</f>
        <v>2634559.5500000003</v>
      </c>
      <c r="F241" s="92">
        <f t="shared" ref="F241:L241" si="10">F205+F209+F213</f>
        <v>2115109.9299999997</v>
      </c>
      <c r="G241" s="92">
        <f t="shared" si="10"/>
        <v>2397361.25</v>
      </c>
      <c r="H241" s="92">
        <f t="shared" si="10"/>
        <v>2424689.0599999996</v>
      </c>
      <c r="I241" s="92">
        <f t="shared" si="10"/>
        <v>0</v>
      </c>
      <c r="J241" s="92">
        <f t="shared" si="10"/>
        <v>2722022.2299999995</v>
      </c>
      <c r="K241" s="92">
        <f t="shared" si="10"/>
        <v>0</v>
      </c>
      <c r="L241" s="92">
        <f t="shared" si="10"/>
        <v>0</v>
      </c>
    </row>
    <row r="242" spans="1:12" s="46" customFormat="1" ht="45" x14ac:dyDescent="0.2">
      <c r="B242" s="107" t="s">
        <v>432</v>
      </c>
      <c r="D242" s="99"/>
      <c r="E242" s="99"/>
      <c r="F242" s="99"/>
      <c r="G242" s="99"/>
      <c r="H242" s="99"/>
      <c r="I242" s="99"/>
      <c r="J242" s="99"/>
      <c r="K242" s="99"/>
      <c r="L242" s="99"/>
    </row>
    <row r="243" spans="1:12" ht="15.75" thickBot="1" x14ac:dyDescent="0.3"/>
    <row r="244" spans="1:12" x14ac:dyDescent="0.2">
      <c r="A244" s="39" t="s">
        <v>513</v>
      </c>
      <c r="B244" s="32" t="s">
        <v>433</v>
      </c>
      <c r="D244" s="66">
        <v>44592</v>
      </c>
      <c r="E244" s="66">
        <v>44620</v>
      </c>
      <c r="F244" s="66">
        <v>44651</v>
      </c>
      <c r="G244" s="66">
        <v>44681</v>
      </c>
      <c r="H244" s="66">
        <v>44712</v>
      </c>
      <c r="I244" s="66">
        <v>44742</v>
      </c>
      <c r="J244" s="66">
        <v>44773</v>
      </c>
      <c r="K244" s="66">
        <v>44804</v>
      </c>
      <c r="L244" s="66">
        <v>44834</v>
      </c>
    </row>
    <row r="245" spans="1:12" ht="15.75" thickBot="1" x14ac:dyDescent="0.25">
      <c r="B245" s="6" t="s">
        <v>425</v>
      </c>
      <c r="D245" s="92">
        <f>D217+D221+D225</f>
        <v>576125.91</v>
      </c>
      <c r="E245" s="92">
        <f t="shared" ref="E245:K245" si="11">E217+E221+E225</f>
        <v>624297.78999999992</v>
      </c>
      <c r="F245" s="92">
        <f t="shared" si="11"/>
        <v>653922.17000000004</v>
      </c>
      <c r="G245" s="92">
        <f t="shared" si="11"/>
        <v>874331.38</v>
      </c>
      <c r="H245" s="92">
        <f t="shared" si="11"/>
        <v>892692.82999999984</v>
      </c>
      <c r="I245" s="92">
        <f t="shared" si="11"/>
        <v>0</v>
      </c>
      <c r="J245" s="92">
        <f t="shared" si="11"/>
        <v>1093115.7600000002</v>
      </c>
      <c r="K245" s="92">
        <f t="shared" si="11"/>
        <v>0</v>
      </c>
      <c r="L245" s="92">
        <f>L217+L221+L225</f>
        <v>0</v>
      </c>
    </row>
    <row r="246" spans="1:12" ht="45" x14ac:dyDescent="0.2">
      <c r="B246" s="26" t="s">
        <v>434</v>
      </c>
      <c r="E246" s="115"/>
      <c r="G246" s="115"/>
      <c r="I246" s="115"/>
      <c r="K246" s="115"/>
    </row>
    <row r="247" spans="1:12" ht="15.75" thickBot="1" x14ac:dyDescent="0.3"/>
    <row r="248" spans="1:12" x14ac:dyDescent="0.2">
      <c r="A248" s="39" t="s">
        <v>513</v>
      </c>
      <c r="B248" s="32" t="s">
        <v>435</v>
      </c>
      <c r="D248" s="66">
        <v>44592</v>
      </c>
      <c r="E248" s="66">
        <v>44620</v>
      </c>
      <c r="F248" s="66">
        <v>44651</v>
      </c>
      <c r="G248" s="66">
        <v>44681</v>
      </c>
      <c r="H248" s="66">
        <v>44712</v>
      </c>
      <c r="I248" s="66">
        <v>44742</v>
      </c>
      <c r="J248" s="66">
        <v>44773</v>
      </c>
      <c r="K248" s="66">
        <v>44804</v>
      </c>
      <c r="L248" s="66">
        <v>44834</v>
      </c>
    </row>
    <row r="249" spans="1:12" ht="15.75" thickBot="1" x14ac:dyDescent="0.25">
      <c r="B249" s="6" t="s">
        <v>425</v>
      </c>
      <c r="D249" s="92">
        <f>D229+D233+D237+D241+D245</f>
        <v>33047557.920000002</v>
      </c>
      <c r="E249" s="92">
        <f t="shared" ref="E249:K249" si="12">E229+E233+E237+E241+E245</f>
        <v>42116388.5</v>
      </c>
      <c r="F249" s="92">
        <f t="shared" si="12"/>
        <v>35549538.189999998</v>
      </c>
      <c r="G249" s="92">
        <f t="shared" si="12"/>
        <v>40289147.969999999</v>
      </c>
      <c r="H249" s="92">
        <f t="shared" si="12"/>
        <v>41313814.729999997</v>
      </c>
      <c r="I249" s="92">
        <f t="shared" si="12"/>
        <v>0</v>
      </c>
      <c r="J249" s="92">
        <f t="shared" si="12"/>
        <v>45806768.789999992</v>
      </c>
      <c r="K249" s="92">
        <f t="shared" si="12"/>
        <v>3751120.4699999997</v>
      </c>
      <c r="L249" s="92">
        <f>L229+L233+L237+L241+L245</f>
        <v>9001987.3999999985</v>
      </c>
    </row>
    <row r="250" spans="1:12" ht="45" x14ac:dyDescent="0.2">
      <c r="B250" s="26" t="s">
        <v>436</v>
      </c>
      <c r="E250" s="115"/>
      <c r="G250" s="115"/>
      <c r="I250" s="115"/>
      <c r="K250" s="115"/>
    </row>
    <row r="251" spans="1:12" ht="15.75" thickBot="1" x14ac:dyDescent="0.3"/>
    <row r="252" spans="1:12" x14ac:dyDescent="0.2">
      <c r="A252" s="39" t="s">
        <v>513</v>
      </c>
      <c r="B252" s="32" t="s">
        <v>437</v>
      </c>
      <c r="D252" s="66">
        <v>44592</v>
      </c>
      <c r="E252" s="66">
        <v>44620</v>
      </c>
      <c r="F252" s="66">
        <v>44651</v>
      </c>
      <c r="G252" s="66">
        <v>44681</v>
      </c>
      <c r="H252" s="66">
        <v>44712</v>
      </c>
      <c r="I252" s="66">
        <v>44742</v>
      </c>
      <c r="J252" s="66">
        <v>44773</v>
      </c>
      <c r="K252" s="66">
        <v>44804</v>
      </c>
      <c r="L252" s="66">
        <v>44834</v>
      </c>
    </row>
    <row r="253" spans="1:12" ht="15.75" thickBot="1" x14ac:dyDescent="0.25">
      <c r="B253" s="42" t="s">
        <v>425</v>
      </c>
      <c r="D253" s="92">
        <f>D169+D181+D193+D205+D217</f>
        <v>24494968.870000001</v>
      </c>
      <c r="E253" s="92">
        <f t="shared" ref="E253:L253" si="13">E169+E181+E193+E205+E217</f>
        <v>31024970.799999997</v>
      </c>
      <c r="F253" s="92">
        <f t="shared" si="13"/>
        <v>26421837.029999997</v>
      </c>
      <c r="G253" s="92">
        <f t="shared" si="13"/>
        <v>30196604.809999999</v>
      </c>
      <c r="H253" s="92">
        <f t="shared" si="13"/>
        <v>31045112.229999997</v>
      </c>
      <c r="I253" s="92">
        <f t="shared" si="13"/>
        <v>0</v>
      </c>
      <c r="J253" s="92">
        <f t="shared" si="13"/>
        <v>34278524.859999999</v>
      </c>
      <c r="K253" s="92">
        <f t="shared" si="13"/>
        <v>0</v>
      </c>
      <c r="L253" s="92">
        <f t="shared" si="13"/>
        <v>5879625.4399999995</v>
      </c>
    </row>
    <row r="254" spans="1:12" ht="45" x14ac:dyDescent="0.2">
      <c r="B254" s="26" t="s">
        <v>438</v>
      </c>
      <c r="E254" s="115"/>
      <c r="G254" s="115"/>
      <c r="I254" s="115"/>
      <c r="K254" s="115"/>
    </row>
    <row r="255" spans="1:12" ht="15.75" thickBot="1" x14ac:dyDescent="0.3"/>
    <row r="256" spans="1:12" x14ac:dyDescent="0.2">
      <c r="A256" s="39" t="s">
        <v>513</v>
      </c>
      <c r="B256" s="32" t="s">
        <v>439</v>
      </c>
      <c r="D256" s="66">
        <v>44592</v>
      </c>
      <c r="E256" s="66">
        <v>44620</v>
      </c>
      <c r="F256" s="66">
        <v>44651</v>
      </c>
      <c r="G256" s="66">
        <v>44681</v>
      </c>
      <c r="H256" s="66">
        <v>44712</v>
      </c>
      <c r="I256" s="66">
        <v>44742</v>
      </c>
      <c r="J256" s="66">
        <v>44773</v>
      </c>
      <c r="K256" s="66">
        <v>44804</v>
      </c>
      <c r="L256" s="66">
        <v>44834</v>
      </c>
    </row>
    <row r="257" spans="1:12" ht="15.75" thickBot="1" x14ac:dyDescent="0.25">
      <c r="B257" s="42" t="s">
        <v>425</v>
      </c>
      <c r="D257" s="92">
        <f>D173+D185+D197+D209+D221</f>
        <v>4890788.6199999992</v>
      </c>
      <c r="E257" s="92">
        <f t="shared" ref="E257:L257" si="14">E173+E185+E197+E209+E221</f>
        <v>6406204.9800000004</v>
      </c>
      <c r="F257" s="92">
        <f t="shared" si="14"/>
        <v>5210291.62</v>
      </c>
      <c r="G257" s="92">
        <f t="shared" si="14"/>
        <v>5675286.5700000003</v>
      </c>
      <c r="H257" s="92">
        <f t="shared" si="14"/>
        <v>5812248.75</v>
      </c>
      <c r="I257" s="92">
        <f t="shared" si="14"/>
        <v>0</v>
      </c>
      <c r="J257" s="92">
        <f t="shared" si="14"/>
        <v>6545922.7800000003</v>
      </c>
      <c r="K257" s="92">
        <f t="shared" si="14"/>
        <v>0</v>
      </c>
      <c r="L257" s="92">
        <f t="shared" si="14"/>
        <v>0</v>
      </c>
    </row>
    <row r="258" spans="1:12" ht="45" x14ac:dyDescent="0.2">
      <c r="B258" s="26" t="s">
        <v>440</v>
      </c>
      <c r="E258" s="115"/>
      <c r="G258" s="115"/>
      <c r="I258" s="115"/>
      <c r="K258" s="115"/>
    </row>
    <row r="259" spans="1:12" ht="15.75" thickBot="1" x14ac:dyDescent="0.3"/>
    <row r="260" spans="1:12" x14ac:dyDescent="0.2">
      <c r="A260" s="39" t="s">
        <v>513</v>
      </c>
      <c r="B260" s="32" t="s">
        <v>441</v>
      </c>
      <c r="D260" s="66">
        <v>44592</v>
      </c>
      <c r="E260" s="66">
        <v>44620</v>
      </c>
      <c r="F260" s="66">
        <v>44651</v>
      </c>
      <c r="G260" s="66">
        <v>44681</v>
      </c>
      <c r="H260" s="66">
        <v>44712</v>
      </c>
      <c r="I260" s="66">
        <v>44742</v>
      </c>
      <c r="J260" s="66">
        <v>44773</v>
      </c>
      <c r="K260" s="66">
        <v>44804</v>
      </c>
      <c r="L260" s="66">
        <v>44834</v>
      </c>
    </row>
    <row r="261" spans="1:12" ht="15.75" thickBot="1" x14ac:dyDescent="0.3">
      <c r="B261" s="24" t="s">
        <v>425</v>
      </c>
      <c r="D261" s="92">
        <f>D177+D189+D201+D213+D225</f>
        <v>3661800.43</v>
      </c>
      <c r="E261" s="92">
        <f t="shared" ref="E261:L261" si="15">E177+E189+E201+E213+E225</f>
        <v>4685212.72</v>
      </c>
      <c r="F261" s="92">
        <f t="shared" si="15"/>
        <v>3917409.54</v>
      </c>
      <c r="G261" s="92">
        <f t="shared" si="15"/>
        <v>4417256.59</v>
      </c>
      <c r="H261" s="92">
        <f t="shared" si="15"/>
        <v>4456453.7499999991</v>
      </c>
      <c r="I261" s="92">
        <f t="shared" si="15"/>
        <v>0</v>
      </c>
      <c r="J261" s="92">
        <f t="shared" si="15"/>
        <v>4982321.1499999994</v>
      </c>
      <c r="K261" s="92">
        <f t="shared" si="15"/>
        <v>3751120.4699999997</v>
      </c>
      <c r="L261" s="92">
        <f t="shared" si="15"/>
        <v>3122361.96</v>
      </c>
    </row>
    <row r="262" spans="1:12" ht="45" x14ac:dyDescent="0.2">
      <c r="B262" s="26" t="s">
        <v>442</v>
      </c>
      <c r="E262" s="115"/>
      <c r="G262" s="115"/>
      <c r="I262" s="115"/>
      <c r="K262" s="115"/>
    </row>
    <row r="263" spans="1:12" ht="15.75" thickBot="1" x14ac:dyDescent="0.3"/>
    <row r="264" spans="1:12" x14ac:dyDescent="0.2">
      <c r="A264" s="39" t="s">
        <v>513</v>
      </c>
      <c r="B264" s="1" t="s">
        <v>443</v>
      </c>
      <c r="D264" s="66">
        <v>44592</v>
      </c>
      <c r="E264" s="66">
        <v>44620</v>
      </c>
      <c r="F264" s="66">
        <v>44651</v>
      </c>
      <c r="G264" s="66">
        <v>44681</v>
      </c>
      <c r="H264" s="66">
        <v>44712</v>
      </c>
      <c r="I264" s="66">
        <v>44742</v>
      </c>
      <c r="J264" s="66">
        <v>44773</v>
      </c>
      <c r="K264" s="66">
        <v>44804</v>
      </c>
      <c r="L264" s="66">
        <v>44834</v>
      </c>
    </row>
    <row r="265" spans="1:12" ht="15.75" thickBot="1" x14ac:dyDescent="0.25">
      <c r="B265" s="2" t="s">
        <v>4</v>
      </c>
      <c r="D265" s="73">
        <v>11364</v>
      </c>
      <c r="E265" s="91">
        <v>10909</v>
      </c>
      <c r="F265" s="91">
        <v>11832</v>
      </c>
      <c r="G265" s="91">
        <v>10474</v>
      </c>
      <c r="H265" s="91">
        <v>9769</v>
      </c>
      <c r="I265" s="179">
        <v>11181</v>
      </c>
      <c r="J265" s="73">
        <v>11103</v>
      </c>
      <c r="K265" s="91">
        <v>11735</v>
      </c>
      <c r="L265" s="91">
        <v>11529</v>
      </c>
    </row>
    <row r="266" spans="1:12" ht="60" x14ac:dyDescent="0.2">
      <c r="B266" s="26" t="s">
        <v>444</v>
      </c>
      <c r="E266" s="97"/>
      <c r="G266" s="97"/>
      <c r="I266" s="97"/>
      <c r="K266" s="97"/>
    </row>
    <row r="267" spans="1:12" ht="15.75" thickBot="1" x14ac:dyDescent="0.3"/>
    <row r="268" spans="1:12" ht="15.75" thickBot="1" x14ac:dyDescent="0.25">
      <c r="A268" s="39" t="s">
        <v>513</v>
      </c>
      <c r="B268" s="1" t="s">
        <v>445</v>
      </c>
      <c r="D268" s="66">
        <v>44592</v>
      </c>
      <c r="E268" s="66">
        <v>44620</v>
      </c>
      <c r="F268" s="66">
        <v>44651</v>
      </c>
      <c r="G268" s="66">
        <v>44681</v>
      </c>
      <c r="H268" s="66">
        <v>44712</v>
      </c>
      <c r="I268" s="66">
        <v>44742</v>
      </c>
      <c r="J268" s="66">
        <v>44773</v>
      </c>
      <c r="K268" s="66">
        <v>44804</v>
      </c>
      <c r="L268" s="66">
        <v>44834</v>
      </c>
    </row>
    <row r="269" spans="1:12" ht="15.75" thickBot="1" x14ac:dyDescent="0.25">
      <c r="B269" s="2" t="s">
        <v>4</v>
      </c>
      <c r="D269" s="73">
        <v>11198</v>
      </c>
      <c r="E269" s="91">
        <v>10874</v>
      </c>
      <c r="F269" s="91">
        <v>11577</v>
      </c>
      <c r="G269" s="91">
        <v>10391</v>
      </c>
      <c r="H269" s="91">
        <v>8984</v>
      </c>
      <c r="I269" s="179">
        <v>10374</v>
      </c>
      <c r="J269" s="73">
        <v>10097</v>
      </c>
      <c r="K269" s="185">
        <v>10523</v>
      </c>
      <c r="L269" s="91">
        <v>10885</v>
      </c>
    </row>
    <row r="270" spans="1:12" ht="30" x14ac:dyDescent="0.2">
      <c r="B270" s="2" t="s">
        <v>446</v>
      </c>
    </row>
    <row r="271" spans="1:12" ht="30" x14ac:dyDescent="0.2">
      <c r="B271" s="4" t="s">
        <v>447</v>
      </c>
      <c r="E271" s="97"/>
      <c r="G271" s="97"/>
      <c r="I271" s="97"/>
      <c r="K271" s="97"/>
    </row>
    <row r="272" spans="1:12" ht="30" x14ac:dyDescent="0.2">
      <c r="B272" s="43" t="s">
        <v>448</v>
      </c>
    </row>
    <row r="273" spans="1:12" ht="15.75" thickBot="1" x14ac:dyDescent="0.3"/>
    <row r="274" spans="1:12" x14ac:dyDescent="0.2">
      <c r="A274" s="39" t="s">
        <v>513</v>
      </c>
      <c r="B274" s="1" t="s">
        <v>449</v>
      </c>
      <c r="D274" s="66">
        <v>44592</v>
      </c>
      <c r="E274" s="66">
        <v>44620</v>
      </c>
      <c r="F274" s="66">
        <v>44651</v>
      </c>
      <c r="G274" s="66">
        <v>44681</v>
      </c>
      <c r="H274" s="66">
        <v>44712</v>
      </c>
      <c r="I274" s="66">
        <v>44742</v>
      </c>
      <c r="J274" s="66">
        <v>44773</v>
      </c>
      <c r="K274" s="66">
        <v>44804</v>
      </c>
      <c r="L274" s="66">
        <v>44834</v>
      </c>
    </row>
    <row r="275" spans="1:12" ht="15.75" thickBot="1" x14ac:dyDescent="0.25">
      <c r="B275" s="2" t="s">
        <v>4</v>
      </c>
      <c r="D275" s="73">
        <v>875356</v>
      </c>
      <c r="E275" s="91">
        <v>1192130</v>
      </c>
      <c r="F275" s="91">
        <v>974803</v>
      </c>
      <c r="G275" s="91">
        <v>1125468</v>
      </c>
      <c r="H275" s="91">
        <v>1121433</v>
      </c>
      <c r="I275" s="179">
        <v>1152431</v>
      </c>
      <c r="J275" s="73">
        <v>1237566</v>
      </c>
      <c r="K275" s="91">
        <v>1053634</v>
      </c>
      <c r="L275" s="91">
        <v>1060203</v>
      </c>
    </row>
    <row r="276" spans="1:12" ht="30" x14ac:dyDescent="0.2">
      <c r="B276" s="2" t="s">
        <v>450</v>
      </c>
    </row>
    <row r="277" spans="1:12" s="46" customFormat="1" ht="30" x14ac:dyDescent="0.2">
      <c r="B277" s="107" t="s">
        <v>451</v>
      </c>
      <c r="D277" s="99"/>
      <c r="E277" s="99"/>
      <c r="F277" s="99"/>
      <c r="G277" s="99"/>
      <c r="H277" s="99"/>
      <c r="I277" s="99"/>
      <c r="J277" s="99"/>
      <c r="K277" s="99"/>
      <c r="L277" s="99"/>
    </row>
    <row r="278" spans="1:12" ht="30" x14ac:dyDescent="0.2">
      <c r="B278" s="26" t="s">
        <v>452</v>
      </c>
    </row>
    <row r="279" spans="1:12" ht="15.75" thickBot="1" x14ac:dyDescent="0.3"/>
    <row r="280" spans="1:12" x14ac:dyDescent="0.2">
      <c r="A280" s="39" t="s">
        <v>513</v>
      </c>
      <c r="B280" s="1" t="s">
        <v>453</v>
      </c>
      <c r="D280" s="66">
        <v>44592</v>
      </c>
      <c r="E280" s="66">
        <v>44620</v>
      </c>
      <c r="F280" s="66">
        <v>44651</v>
      </c>
      <c r="G280" s="66">
        <v>44681</v>
      </c>
      <c r="H280" s="66">
        <v>44712</v>
      </c>
      <c r="I280" s="66">
        <v>44742</v>
      </c>
      <c r="J280" s="66">
        <v>44773</v>
      </c>
      <c r="K280" s="66">
        <v>44804</v>
      </c>
      <c r="L280" s="66">
        <v>44834</v>
      </c>
    </row>
    <row r="281" spans="1:12" ht="15.75" thickBot="1" x14ac:dyDescent="0.25">
      <c r="B281" s="2" t="s">
        <v>4</v>
      </c>
      <c r="D281" s="73">
        <v>114116</v>
      </c>
      <c r="E281" s="91">
        <v>142127</v>
      </c>
      <c r="F281" s="91">
        <v>120127</v>
      </c>
      <c r="G281" s="91">
        <v>134358</v>
      </c>
      <c r="H281" s="91">
        <v>137199</v>
      </c>
      <c r="I281" s="179">
        <v>140826</v>
      </c>
      <c r="J281" s="73">
        <v>154115</v>
      </c>
      <c r="K281" s="91">
        <v>131959</v>
      </c>
      <c r="L281" s="91">
        <v>130142</v>
      </c>
    </row>
    <row r="282" spans="1:12" ht="30" x14ac:dyDescent="0.2">
      <c r="B282" s="2" t="s">
        <v>454</v>
      </c>
      <c r="H282" s="97"/>
      <c r="K282" s="97"/>
    </row>
    <row r="283" spans="1:12" s="46" customFormat="1" ht="30" x14ac:dyDescent="0.2">
      <c r="B283" s="107" t="s">
        <v>455</v>
      </c>
      <c r="D283" s="99"/>
      <c r="E283" s="99"/>
      <c r="F283" s="99"/>
      <c r="G283" s="99"/>
      <c r="H283" s="99"/>
      <c r="I283" s="99"/>
      <c r="J283" s="99"/>
      <c r="K283" s="99"/>
      <c r="L283" s="99"/>
    </row>
    <row r="284" spans="1:12" ht="30" x14ac:dyDescent="0.2">
      <c r="B284" s="26" t="s">
        <v>452</v>
      </c>
    </row>
    <row r="285" spans="1:12" ht="15.75" thickBot="1" x14ac:dyDescent="0.3"/>
    <row r="286" spans="1:12" x14ac:dyDescent="0.2">
      <c r="A286" s="39" t="s">
        <v>513</v>
      </c>
      <c r="B286" s="1" t="s">
        <v>456</v>
      </c>
      <c r="D286" s="66">
        <v>44592</v>
      </c>
      <c r="E286" s="66">
        <v>44620</v>
      </c>
      <c r="F286" s="66">
        <v>44651</v>
      </c>
      <c r="G286" s="66">
        <v>44681</v>
      </c>
      <c r="H286" s="66">
        <v>44712</v>
      </c>
      <c r="I286" s="66">
        <v>44742</v>
      </c>
      <c r="J286" s="66">
        <v>44773</v>
      </c>
      <c r="K286" s="66">
        <v>44804</v>
      </c>
      <c r="L286" s="66">
        <v>44834</v>
      </c>
    </row>
    <row r="287" spans="1:12" ht="15.75" thickBot="1" x14ac:dyDescent="0.25">
      <c r="B287" s="2" t="s">
        <v>4</v>
      </c>
      <c r="D287" s="73">
        <v>100862</v>
      </c>
      <c r="E287" s="91">
        <v>113549</v>
      </c>
      <c r="F287" s="91">
        <v>110568</v>
      </c>
      <c r="G287" s="91">
        <v>126997</v>
      </c>
      <c r="H287" s="91">
        <v>137815</v>
      </c>
      <c r="I287" s="179">
        <v>126585</v>
      </c>
      <c r="J287" s="73">
        <v>145337</v>
      </c>
      <c r="K287" s="91">
        <v>132161</v>
      </c>
      <c r="L287" s="91">
        <v>136623</v>
      </c>
    </row>
    <row r="288" spans="1:12" x14ac:dyDescent="0.2">
      <c r="B288" s="2" t="s">
        <v>457</v>
      </c>
      <c r="H288" s="99"/>
      <c r="K288" s="186"/>
    </row>
    <row r="289" spans="1:12" s="46" customFormat="1" ht="30" x14ac:dyDescent="0.2">
      <c r="B289" s="107" t="s">
        <v>458</v>
      </c>
      <c r="D289" s="99"/>
      <c r="E289" s="99"/>
      <c r="F289" s="99"/>
      <c r="G289" s="99"/>
      <c r="H289" s="99"/>
      <c r="I289" s="99"/>
      <c r="J289" s="99"/>
      <c r="K289" s="99"/>
      <c r="L289" s="99"/>
    </row>
    <row r="290" spans="1:12" ht="30" x14ac:dyDescent="0.2">
      <c r="B290" s="26" t="s">
        <v>452</v>
      </c>
    </row>
    <row r="292" spans="1:12" ht="15.75" thickBot="1" x14ac:dyDescent="0.25">
      <c r="A292" s="39" t="s">
        <v>513</v>
      </c>
      <c r="B292" s="1" t="s">
        <v>459</v>
      </c>
    </row>
    <row r="293" spans="1:12" x14ac:dyDescent="0.2">
      <c r="B293" s="2" t="s">
        <v>4</v>
      </c>
      <c r="D293" s="66">
        <v>44592</v>
      </c>
      <c r="E293" s="66">
        <v>44620</v>
      </c>
      <c r="F293" s="66">
        <v>44651</v>
      </c>
      <c r="G293" s="66">
        <v>44681</v>
      </c>
      <c r="H293" s="66">
        <v>44712</v>
      </c>
      <c r="I293" s="66">
        <v>44742</v>
      </c>
      <c r="J293" s="66">
        <v>44773</v>
      </c>
      <c r="K293" s="66">
        <v>44804</v>
      </c>
      <c r="L293" s="66">
        <v>44834</v>
      </c>
    </row>
    <row r="294" spans="1:12" ht="15.75" thickBot="1" x14ac:dyDescent="0.25">
      <c r="B294" s="2" t="s">
        <v>460</v>
      </c>
      <c r="D294" s="73">
        <v>72490</v>
      </c>
      <c r="E294" s="91">
        <v>98197</v>
      </c>
      <c r="F294" s="91">
        <v>78581</v>
      </c>
      <c r="G294" s="91">
        <v>89209</v>
      </c>
      <c r="H294" s="91">
        <v>90116</v>
      </c>
      <c r="I294" s="179">
        <v>90430</v>
      </c>
      <c r="J294" s="73">
        <v>99615</v>
      </c>
      <c r="K294" s="91">
        <v>85840</v>
      </c>
      <c r="L294" s="91">
        <v>88110</v>
      </c>
    </row>
    <row r="295" spans="1:12" ht="30" x14ac:dyDescent="0.2">
      <c r="B295" s="26" t="s">
        <v>461</v>
      </c>
    </row>
    <row r="296" spans="1:12" s="46" customFormat="1" ht="30" x14ac:dyDescent="0.2">
      <c r="B296" s="107" t="s">
        <v>452</v>
      </c>
      <c r="D296" s="99"/>
      <c r="E296" s="99"/>
      <c r="F296" s="99"/>
      <c r="G296" s="99"/>
      <c r="H296" s="99"/>
      <c r="I296" s="99"/>
      <c r="J296" s="99"/>
      <c r="K296" s="99"/>
      <c r="L296" s="99"/>
    </row>
    <row r="297" spans="1:12" ht="15.75" thickBot="1" x14ac:dyDescent="0.3"/>
    <row r="298" spans="1:12" x14ac:dyDescent="0.2">
      <c r="A298" s="39" t="s">
        <v>513</v>
      </c>
      <c r="B298" s="1" t="s">
        <v>462</v>
      </c>
      <c r="D298" s="66">
        <v>44592</v>
      </c>
      <c r="E298" s="66">
        <v>44620</v>
      </c>
      <c r="F298" s="66">
        <v>44651</v>
      </c>
      <c r="G298" s="66">
        <v>44681</v>
      </c>
      <c r="H298" s="66">
        <v>44712</v>
      </c>
      <c r="I298" s="66">
        <v>44742</v>
      </c>
      <c r="J298" s="66">
        <v>44773</v>
      </c>
      <c r="K298" s="66">
        <v>44804</v>
      </c>
      <c r="L298" s="66">
        <v>44834</v>
      </c>
    </row>
    <row r="299" spans="1:12" ht="15.75" thickBot="1" x14ac:dyDescent="0.25">
      <c r="B299" s="2" t="s">
        <v>4</v>
      </c>
      <c r="D299" s="73">
        <v>17373</v>
      </c>
      <c r="E299" s="91">
        <v>18656</v>
      </c>
      <c r="F299" s="91">
        <v>19447</v>
      </c>
      <c r="G299" s="91">
        <v>25203</v>
      </c>
      <c r="H299" s="91">
        <v>25868</v>
      </c>
      <c r="I299" s="179">
        <v>26490</v>
      </c>
      <c r="J299" s="73">
        <v>30644</v>
      </c>
      <c r="K299" s="91">
        <v>24485</v>
      </c>
      <c r="L299" s="91">
        <v>20402</v>
      </c>
    </row>
    <row r="300" spans="1:12" x14ac:dyDescent="0.2">
      <c r="B300" s="2" t="s">
        <v>460</v>
      </c>
    </row>
    <row r="301" spans="1:12" s="46" customFormat="1" ht="30" x14ac:dyDescent="0.2">
      <c r="B301" s="107" t="s">
        <v>463</v>
      </c>
      <c r="D301" s="99"/>
      <c r="E301" s="99"/>
      <c r="F301" s="99"/>
      <c r="G301" s="99"/>
      <c r="H301" s="99"/>
      <c r="I301" s="99"/>
      <c r="J301" s="99"/>
      <c r="K301" s="99"/>
      <c r="L301" s="99"/>
    </row>
    <row r="302" spans="1:12" ht="30" x14ac:dyDescent="0.2">
      <c r="B302" s="26" t="s">
        <v>452</v>
      </c>
    </row>
    <row r="303" spans="1:12" ht="15.75" thickBot="1" x14ac:dyDescent="0.25">
      <c r="B303" s="26"/>
    </row>
    <row r="304" spans="1:12" x14ac:dyDescent="0.2">
      <c r="A304" s="39" t="s">
        <v>513</v>
      </c>
      <c r="B304" s="32" t="s">
        <v>464</v>
      </c>
      <c r="D304" s="66">
        <v>44592</v>
      </c>
      <c r="E304" s="66">
        <v>44620</v>
      </c>
      <c r="F304" s="66">
        <v>44651</v>
      </c>
      <c r="G304" s="66">
        <v>44681</v>
      </c>
      <c r="H304" s="66">
        <v>44712</v>
      </c>
      <c r="I304" s="66">
        <v>44742</v>
      </c>
      <c r="J304" s="66">
        <v>44773</v>
      </c>
      <c r="K304" s="66">
        <v>44804</v>
      </c>
      <c r="L304" s="66">
        <v>44834</v>
      </c>
    </row>
    <row r="305" spans="1:12" ht="15.75" thickBot="1" x14ac:dyDescent="0.25">
      <c r="B305" s="32" t="s">
        <v>465</v>
      </c>
      <c r="D305" s="73">
        <f>D275+D281+D287+D294+D299</f>
        <v>1180197</v>
      </c>
      <c r="E305" s="73">
        <f t="shared" ref="E305:L305" si="16">E275+E281+E287+E294+E299</f>
        <v>1564659</v>
      </c>
      <c r="F305" s="73">
        <f t="shared" si="16"/>
        <v>1303526</v>
      </c>
      <c r="G305" s="73">
        <f t="shared" si="16"/>
        <v>1501235</v>
      </c>
      <c r="H305" s="73">
        <f t="shared" si="16"/>
        <v>1512431</v>
      </c>
      <c r="I305" s="73">
        <f t="shared" si="16"/>
        <v>1536762</v>
      </c>
      <c r="J305" s="73">
        <f t="shared" si="16"/>
        <v>1667277</v>
      </c>
      <c r="K305" s="73">
        <f t="shared" si="16"/>
        <v>1428079</v>
      </c>
      <c r="L305" s="73">
        <f t="shared" si="16"/>
        <v>1435480</v>
      </c>
    </row>
    <row r="306" spans="1:12" x14ac:dyDescent="0.2">
      <c r="B306" s="32"/>
    </row>
    <row r="307" spans="1:12" ht="15.75" thickBot="1" x14ac:dyDescent="0.25">
      <c r="B307" s="1" t="s">
        <v>466</v>
      </c>
      <c r="G307" s="97"/>
      <c r="I307" s="97"/>
    </row>
    <row r="308" spans="1:12" x14ac:dyDescent="0.2">
      <c r="B308" s="2" t="s">
        <v>4</v>
      </c>
      <c r="D308" s="66">
        <v>44592</v>
      </c>
      <c r="E308" s="66">
        <v>44620</v>
      </c>
      <c r="F308" s="66">
        <v>44651</v>
      </c>
      <c r="G308" s="66">
        <v>44681</v>
      </c>
      <c r="H308" s="66">
        <v>44712</v>
      </c>
      <c r="I308" s="66">
        <v>44742</v>
      </c>
      <c r="J308" s="66">
        <v>44773</v>
      </c>
      <c r="K308" s="66">
        <v>44804</v>
      </c>
      <c r="L308" s="66">
        <v>44834</v>
      </c>
    </row>
    <row r="309" spans="1:12" ht="15.75" thickBot="1" x14ac:dyDescent="0.25">
      <c r="B309" s="2" t="s">
        <v>467</v>
      </c>
      <c r="D309" s="73">
        <v>160434.48310502284</v>
      </c>
      <c r="E309" s="91">
        <v>146549</v>
      </c>
      <c r="F309" s="91">
        <v>146227</v>
      </c>
      <c r="G309" s="91">
        <v>143834</v>
      </c>
      <c r="H309" s="91">
        <v>144523</v>
      </c>
      <c r="I309" s="179">
        <v>134406.88155668357</v>
      </c>
      <c r="J309" s="73">
        <v>135497</v>
      </c>
      <c r="K309" s="91">
        <v>139694</v>
      </c>
      <c r="L309" s="91">
        <v>131484</v>
      </c>
    </row>
    <row r="310" spans="1:12" s="46" customFormat="1" ht="75" x14ac:dyDescent="0.2">
      <c r="B310" s="107" t="s">
        <v>468</v>
      </c>
      <c r="D310" s="99"/>
      <c r="E310" s="99"/>
      <c r="F310" s="99"/>
      <c r="G310" s="99"/>
      <c r="H310" s="99"/>
      <c r="I310" s="99"/>
      <c r="J310" s="99"/>
      <c r="K310" s="99"/>
      <c r="L310" s="99"/>
    </row>
    <row r="311" spans="1:12" ht="30" x14ac:dyDescent="0.2">
      <c r="B311" s="26" t="s">
        <v>469</v>
      </c>
    </row>
    <row r="312" spans="1:12" ht="15.75" thickBot="1" x14ac:dyDescent="0.3"/>
    <row r="313" spans="1:12" x14ac:dyDescent="0.2">
      <c r="A313" s="39" t="s">
        <v>513</v>
      </c>
      <c r="B313" s="1" t="s">
        <v>470</v>
      </c>
      <c r="D313" s="66">
        <v>44592</v>
      </c>
      <c r="E313" s="66">
        <v>44620</v>
      </c>
      <c r="F313" s="66">
        <v>44651</v>
      </c>
      <c r="G313" s="66">
        <v>44681</v>
      </c>
      <c r="H313" s="66">
        <v>44712</v>
      </c>
      <c r="I313" s="66">
        <v>44742</v>
      </c>
      <c r="J313" s="66">
        <v>44773</v>
      </c>
      <c r="K313" s="66">
        <v>44804</v>
      </c>
      <c r="L313" s="66">
        <v>44834</v>
      </c>
    </row>
    <row r="314" spans="1:12" ht="15.75" thickBot="1" x14ac:dyDescent="0.25">
      <c r="B314" s="2" t="s">
        <v>4</v>
      </c>
      <c r="D314" s="73">
        <v>7779.4249676584732</v>
      </c>
      <c r="E314" s="91">
        <v>8277</v>
      </c>
      <c r="F314" s="91">
        <v>7206</v>
      </c>
      <c r="G314" s="70">
        <v>8179</v>
      </c>
      <c r="H314" s="91">
        <v>8795</v>
      </c>
      <c r="I314" s="179">
        <v>7014.3202502844142</v>
      </c>
      <c r="J314" s="73">
        <v>7171</v>
      </c>
      <c r="K314" s="91">
        <v>8700</v>
      </c>
      <c r="L314" s="91">
        <v>7279</v>
      </c>
    </row>
    <row r="315" spans="1:12" x14ac:dyDescent="0.2">
      <c r="B315" s="2" t="s">
        <v>467</v>
      </c>
    </row>
    <row r="316" spans="1:12" s="46" customFormat="1" ht="45" x14ac:dyDescent="0.2">
      <c r="B316" s="107" t="s">
        <v>471</v>
      </c>
      <c r="D316" s="99"/>
      <c r="E316" s="99"/>
      <c r="F316" s="99"/>
      <c r="G316" s="99"/>
      <c r="H316" s="99"/>
      <c r="I316" s="99"/>
      <c r="J316" s="99"/>
      <c r="K316" s="99"/>
      <c r="L316" s="99"/>
    </row>
    <row r="317" spans="1:12" ht="15.75" thickBot="1" x14ac:dyDescent="0.3"/>
    <row r="318" spans="1:12" x14ac:dyDescent="0.2">
      <c r="A318" s="39" t="s">
        <v>513</v>
      </c>
      <c r="B318" s="1" t="s">
        <v>472</v>
      </c>
      <c r="D318" s="66">
        <v>44592</v>
      </c>
      <c r="E318" s="66">
        <v>44620</v>
      </c>
      <c r="F318" s="66">
        <v>44651</v>
      </c>
      <c r="G318" s="66">
        <v>44681</v>
      </c>
      <c r="H318" s="66">
        <v>44712</v>
      </c>
      <c r="I318" s="66">
        <v>44742</v>
      </c>
      <c r="J318" s="66">
        <v>44773</v>
      </c>
      <c r="K318" s="66">
        <v>44804</v>
      </c>
      <c r="L318" s="66">
        <v>44834</v>
      </c>
    </row>
    <row r="319" spans="1:12" ht="15.75" thickBot="1" x14ac:dyDescent="0.25">
      <c r="B319" s="2" t="s">
        <v>4</v>
      </c>
      <c r="D319" s="67">
        <v>559.96535433070869</v>
      </c>
      <c r="E319" s="70">
        <v>464</v>
      </c>
      <c r="F319" s="70">
        <v>861</v>
      </c>
      <c r="G319" s="70">
        <v>817</v>
      </c>
      <c r="H319" s="91">
        <v>2561</v>
      </c>
      <c r="I319" s="179">
        <v>3070.8273190170466</v>
      </c>
      <c r="J319" s="67">
        <v>989</v>
      </c>
      <c r="K319" s="91">
        <v>1108</v>
      </c>
      <c r="L319" s="70">
        <v>677</v>
      </c>
    </row>
    <row r="320" spans="1:12" x14ac:dyDescent="0.2">
      <c r="B320" s="2" t="s">
        <v>467</v>
      </c>
    </row>
    <row r="321" spans="1:12" s="46" customFormat="1" ht="45" x14ac:dyDescent="0.2">
      <c r="B321" s="107" t="s">
        <v>473</v>
      </c>
      <c r="D321" s="99"/>
      <c r="E321" s="99"/>
      <c r="F321" s="99"/>
      <c r="G321" s="99"/>
      <c r="H321" s="99"/>
      <c r="I321" s="99"/>
      <c r="J321" s="99"/>
      <c r="K321" s="99"/>
      <c r="L321" s="99"/>
    </row>
    <row r="322" spans="1:12" ht="15.75" thickBot="1" x14ac:dyDescent="0.3"/>
    <row r="323" spans="1:12" x14ac:dyDescent="0.2">
      <c r="A323" s="39" t="s">
        <v>513</v>
      </c>
      <c r="B323" s="1" t="s">
        <v>474</v>
      </c>
      <c r="D323" s="66">
        <v>44592</v>
      </c>
      <c r="E323" s="66">
        <v>44620</v>
      </c>
      <c r="F323" s="66">
        <v>44651</v>
      </c>
      <c r="G323" s="66">
        <v>44681</v>
      </c>
      <c r="H323" s="66">
        <v>44712</v>
      </c>
      <c r="I323" s="66">
        <v>44742</v>
      </c>
      <c r="J323" s="66">
        <v>44773</v>
      </c>
      <c r="K323" s="66">
        <v>44804</v>
      </c>
      <c r="L323" s="66">
        <v>44834</v>
      </c>
    </row>
    <row r="324" spans="1:12" ht="15.75" thickBot="1" x14ac:dyDescent="0.25">
      <c r="B324" s="2" t="s">
        <v>4</v>
      </c>
      <c r="D324" s="73">
        <v>8029.5336257309946</v>
      </c>
      <c r="E324" s="91">
        <v>7371</v>
      </c>
      <c r="F324" s="91">
        <v>7331</v>
      </c>
      <c r="G324" s="91">
        <v>7679</v>
      </c>
      <c r="H324" s="91">
        <v>7396</v>
      </c>
      <c r="I324" s="179">
        <v>7573.1333789329692</v>
      </c>
      <c r="J324" s="67">
        <v>7627</v>
      </c>
      <c r="K324" s="91">
        <v>8151</v>
      </c>
      <c r="L324" s="91">
        <v>7294</v>
      </c>
    </row>
    <row r="325" spans="1:12" x14ac:dyDescent="0.2">
      <c r="B325" s="2" t="s">
        <v>467</v>
      </c>
    </row>
    <row r="326" spans="1:12" s="46" customFormat="1" ht="45" x14ac:dyDescent="0.2">
      <c r="B326" s="107" t="s">
        <v>475</v>
      </c>
      <c r="D326" s="99"/>
      <c r="E326" s="99"/>
      <c r="F326" s="99"/>
      <c r="G326" s="99"/>
      <c r="H326" s="99"/>
      <c r="I326" s="99"/>
      <c r="J326" s="99"/>
      <c r="K326" s="99"/>
      <c r="L326" s="99"/>
    </row>
    <row r="327" spans="1:12" ht="15.75" thickBot="1" x14ac:dyDescent="0.3"/>
    <row r="328" spans="1:12" x14ac:dyDescent="0.2">
      <c r="A328" s="39" t="s">
        <v>513</v>
      </c>
      <c r="B328" s="1" t="s">
        <v>476</v>
      </c>
      <c r="D328" s="66">
        <v>44592</v>
      </c>
      <c r="E328" s="66">
        <v>44620</v>
      </c>
      <c r="F328" s="66">
        <v>44651</v>
      </c>
      <c r="G328" s="66">
        <v>44681</v>
      </c>
      <c r="H328" s="66">
        <v>44712</v>
      </c>
      <c r="I328" s="66">
        <v>44742</v>
      </c>
      <c r="J328" s="66">
        <v>44773</v>
      </c>
      <c r="K328" s="66">
        <v>44804</v>
      </c>
      <c r="L328" s="66">
        <v>44834</v>
      </c>
    </row>
    <row r="329" spans="1:12" ht="15.75" thickBot="1" x14ac:dyDescent="0.25">
      <c r="B329" s="2" t="s">
        <v>4</v>
      </c>
      <c r="D329" s="67">
        <v>611.04476930105068</v>
      </c>
      <c r="E329" s="70">
        <v>508</v>
      </c>
      <c r="F329" s="70">
        <v>553</v>
      </c>
      <c r="G329" s="70">
        <v>797</v>
      </c>
      <c r="H329" s="91">
        <v>825</v>
      </c>
      <c r="I329" s="90">
        <v>773.16291097155522</v>
      </c>
      <c r="J329" s="67">
        <v>1097</v>
      </c>
      <c r="K329" s="91">
        <v>1078</v>
      </c>
      <c r="L329" s="70">
        <v>182</v>
      </c>
    </row>
    <row r="330" spans="1:12" x14ac:dyDescent="0.2">
      <c r="B330" s="2" t="s">
        <v>467</v>
      </c>
    </row>
    <row r="331" spans="1:12" s="46" customFormat="1" ht="45" x14ac:dyDescent="0.2">
      <c r="B331" s="107" t="s">
        <v>477</v>
      </c>
      <c r="D331" s="99"/>
      <c r="E331" s="99"/>
      <c r="F331" s="99"/>
      <c r="G331" s="99"/>
      <c r="H331" s="99"/>
      <c r="I331" s="99"/>
      <c r="J331" s="99"/>
      <c r="K331" s="99"/>
      <c r="L331" s="99"/>
    </row>
    <row r="332" spans="1:12" ht="15.75" thickBot="1" x14ac:dyDescent="0.3"/>
    <row r="333" spans="1:12" x14ac:dyDescent="0.25">
      <c r="A333" s="39" t="s">
        <v>513</v>
      </c>
      <c r="B333" s="29" t="s">
        <v>478</v>
      </c>
      <c r="D333" s="66">
        <v>44592</v>
      </c>
      <c r="E333" s="66">
        <v>44620</v>
      </c>
      <c r="F333" s="66">
        <v>44651</v>
      </c>
      <c r="G333" s="66">
        <v>44681</v>
      </c>
      <c r="H333" s="66">
        <v>44712</v>
      </c>
      <c r="I333" s="66">
        <v>44742</v>
      </c>
      <c r="J333" s="66">
        <v>44773</v>
      </c>
      <c r="K333" s="66">
        <v>44804</v>
      </c>
      <c r="L333" s="66">
        <v>44834</v>
      </c>
    </row>
    <row r="334" spans="1:12" ht="15.75" thickBot="1" x14ac:dyDescent="0.25">
      <c r="B334" s="32" t="s">
        <v>465</v>
      </c>
      <c r="D334" s="73">
        <f>D305+D309+D314+D319+D324+D329</f>
        <v>1357611.4518220441</v>
      </c>
      <c r="E334" s="73">
        <f>E305+E309+E314+E319+E324+E329</f>
        <v>1727828</v>
      </c>
      <c r="F334" s="73">
        <f>F305+F309+F314+F319+F324+F329</f>
        <v>1465704</v>
      </c>
      <c r="G334" s="73">
        <f>G305+G309+G314+G319+G324+G329</f>
        <v>1662541</v>
      </c>
      <c r="H334" s="73">
        <f>H305+H309+H314+H319+H324+H329</f>
        <v>1676531</v>
      </c>
      <c r="I334" s="73">
        <f t="shared" ref="I334:L334" si="17">I305+I309+I314+I319+I324+I329</f>
        <v>1689600.3254158897</v>
      </c>
      <c r="J334" s="73">
        <f t="shared" si="17"/>
        <v>1819658</v>
      </c>
      <c r="K334" s="73">
        <f t="shared" si="17"/>
        <v>1586810</v>
      </c>
      <c r="L334" s="73">
        <f t="shared" si="17"/>
        <v>1582396</v>
      </c>
    </row>
    <row r="335" spans="1:12" ht="15.75" thickBot="1" x14ac:dyDescent="0.3"/>
    <row r="336" spans="1:12" x14ac:dyDescent="0.2">
      <c r="A336" s="39" t="s">
        <v>513</v>
      </c>
      <c r="B336" s="1" t="s">
        <v>479</v>
      </c>
      <c r="D336" s="66">
        <v>44592</v>
      </c>
      <c r="E336" s="66">
        <v>44620</v>
      </c>
      <c r="F336" s="66">
        <v>44651</v>
      </c>
      <c r="G336" s="66">
        <v>44681</v>
      </c>
      <c r="H336" s="66">
        <v>44712</v>
      </c>
      <c r="I336" s="66">
        <v>44742</v>
      </c>
      <c r="J336" s="66">
        <v>44773</v>
      </c>
      <c r="K336" s="66">
        <v>44804</v>
      </c>
      <c r="L336" s="66">
        <v>44834</v>
      </c>
    </row>
    <row r="337" spans="1:12" ht="15.75" thickBot="1" x14ac:dyDescent="0.25">
      <c r="B337" s="2" t="s">
        <v>4</v>
      </c>
      <c r="D337" s="73">
        <v>1430</v>
      </c>
      <c r="E337" s="91">
        <v>1380</v>
      </c>
      <c r="F337" s="91">
        <v>2280</v>
      </c>
      <c r="G337" s="91">
        <v>2070</v>
      </c>
      <c r="H337" s="91">
        <v>1890</v>
      </c>
      <c r="I337" s="187">
        <v>2090</v>
      </c>
      <c r="J337" s="69">
        <v>1530</v>
      </c>
      <c r="K337" s="95">
        <v>1320</v>
      </c>
      <c r="L337" s="91">
        <v>1210</v>
      </c>
    </row>
    <row r="338" spans="1:12" x14ac:dyDescent="0.2">
      <c r="B338" s="26" t="s">
        <v>480</v>
      </c>
      <c r="D338" s="100"/>
      <c r="E338" s="100"/>
      <c r="F338" s="100"/>
      <c r="G338" s="100"/>
      <c r="H338" s="100"/>
      <c r="I338" s="100"/>
      <c r="J338" s="100"/>
      <c r="K338" s="100"/>
      <c r="L338" s="100"/>
    </row>
    <row r="339" spans="1:12" ht="15.75" thickBot="1" x14ac:dyDescent="0.3"/>
    <row r="340" spans="1:12" x14ac:dyDescent="0.2">
      <c r="A340" s="39" t="s">
        <v>513</v>
      </c>
      <c r="B340" s="1" t="s">
        <v>481</v>
      </c>
      <c r="D340" s="66">
        <v>44592</v>
      </c>
      <c r="E340" s="66">
        <v>44620</v>
      </c>
      <c r="F340" s="66">
        <v>44651</v>
      </c>
      <c r="G340" s="66">
        <v>44681</v>
      </c>
      <c r="H340" s="66">
        <v>44712</v>
      </c>
      <c r="I340" s="66">
        <v>44742</v>
      </c>
      <c r="J340" s="66">
        <v>44773</v>
      </c>
      <c r="K340" s="66">
        <v>44804</v>
      </c>
      <c r="L340" s="66">
        <v>44834</v>
      </c>
    </row>
    <row r="341" spans="1:12" ht="15.75" thickBot="1" x14ac:dyDescent="0.25">
      <c r="B341" s="2" t="s">
        <v>4</v>
      </c>
      <c r="D341" s="73">
        <v>23305</v>
      </c>
      <c r="E341" s="91">
        <v>23003</v>
      </c>
      <c r="F341" s="91">
        <v>21960</v>
      </c>
      <c r="G341" s="91">
        <v>21942</v>
      </c>
      <c r="H341" s="91">
        <v>21726</v>
      </c>
      <c r="I341" s="187">
        <v>21968</v>
      </c>
      <c r="J341" s="69">
        <v>22109</v>
      </c>
      <c r="K341" s="95">
        <v>21902</v>
      </c>
      <c r="L341" s="91">
        <v>21846</v>
      </c>
    </row>
    <row r="342" spans="1:12" ht="30" x14ac:dyDescent="0.2">
      <c r="B342" s="26" t="s">
        <v>482</v>
      </c>
    </row>
    <row r="344" spans="1:12" ht="15.75" thickBot="1" x14ac:dyDescent="0.25">
      <c r="A344" s="39" t="s">
        <v>513</v>
      </c>
      <c r="B344" s="1" t="s">
        <v>483</v>
      </c>
    </row>
    <row r="345" spans="1:12" x14ac:dyDescent="0.2">
      <c r="B345" s="2" t="s">
        <v>4</v>
      </c>
      <c r="D345" s="66">
        <v>44592</v>
      </c>
      <c r="E345" s="66">
        <v>44620</v>
      </c>
      <c r="F345" s="66">
        <v>44651</v>
      </c>
      <c r="G345" s="66">
        <v>44681</v>
      </c>
      <c r="H345" s="66">
        <v>44712</v>
      </c>
      <c r="I345" s="66">
        <v>44742</v>
      </c>
      <c r="J345" s="66">
        <v>44773</v>
      </c>
      <c r="K345" s="66">
        <v>44804</v>
      </c>
      <c r="L345" s="66">
        <v>44834</v>
      </c>
    </row>
    <row r="346" spans="1:12" ht="15.75" thickBot="1" x14ac:dyDescent="0.25">
      <c r="B346" s="4" t="s">
        <v>484</v>
      </c>
      <c r="D346" s="73">
        <v>46916</v>
      </c>
      <c r="E346" s="91">
        <v>49665</v>
      </c>
      <c r="F346" s="91">
        <v>61026</v>
      </c>
      <c r="G346" s="91">
        <v>66323</v>
      </c>
      <c r="H346" s="91">
        <v>80513</v>
      </c>
      <c r="I346" s="187">
        <v>75936</v>
      </c>
      <c r="J346" s="73">
        <v>78052</v>
      </c>
      <c r="K346" s="91">
        <v>88982</v>
      </c>
      <c r="L346" s="91">
        <v>84847</v>
      </c>
    </row>
    <row r="347" spans="1:12" ht="15.75" thickBot="1" x14ac:dyDescent="0.3"/>
    <row r="348" spans="1:12" x14ac:dyDescent="0.2">
      <c r="A348" s="39" t="s">
        <v>513</v>
      </c>
      <c r="B348" s="1" t="s">
        <v>485</v>
      </c>
      <c r="D348" s="66">
        <v>44592</v>
      </c>
      <c r="E348" s="66">
        <v>44620</v>
      </c>
      <c r="F348" s="66">
        <v>44651</v>
      </c>
      <c r="G348" s="66">
        <v>44681</v>
      </c>
      <c r="H348" s="66">
        <v>44712</v>
      </c>
      <c r="I348" s="66">
        <v>44742</v>
      </c>
      <c r="J348" s="66">
        <v>44773</v>
      </c>
      <c r="K348" s="66">
        <v>44804</v>
      </c>
      <c r="L348" s="66">
        <v>44834</v>
      </c>
    </row>
    <row r="349" spans="1:12" ht="15.75" thickBot="1" x14ac:dyDescent="0.25">
      <c r="B349" s="2" t="s">
        <v>4</v>
      </c>
      <c r="D349" s="92">
        <v>46052934</v>
      </c>
      <c r="E349" s="93">
        <v>45546341</v>
      </c>
      <c r="F349" s="93">
        <v>44184620.096299998</v>
      </c>
      <c r="G349" s="113">
        <v>44311594.710000001</v>
      </c>
      <c r="H349" s="113">
        <v>43562030.961300001</v>
      </c>
      <c r="I349" s="188">
        <v>43904939.732799999</v>
      </c>
      <c r="J349" s="114">
        <v>43986304.449000001</v>
      </c>
      <c r="K349" s="113">
        <v>44298098.187799998</v>
      </c>
      <c r="L349" s="113">
        <v>44740947.261100002</v>
      </c>
    </row>
    <row r="350" spans="1:12" ht="30.75" thickBot="1" x14ac:dyDescent="0.25">
      <c r="B350" s="4" t="s">
        <v>486</v>
      </c>
    </row>
    <row r="351" spans="1:12" x14ac:dyDescent="0.2">
      <c r="B351" s="44"/>
      <c r="D351" s="66">
        <v>44592</v>
      </c>
      <c r="E351" s="66">
        <v>44620</v>
      </c>
      <c r="F351" s="66">
        <v>44651</v>
      </c>
      <c r="G351" s="66">
        <v>44681</v>
      </c>
      <c r="H351" s="66">
        <v>44712</v>
      </c>
      <c r="I351" s="66">
        <v>44742</v>
      </c>
      <c r="J351" s="66">
        <v>44773</v>
      </c>
      <c r="K351" s="66">
        <v>44804</v>
      </c>
      <c r="L351" s="66">
        <v>44834</v>
      </c>
    </row>
    <row r="352" spans="1:12" ht="15.75" thickBot="1" x14ac:dyDescent="0.25">
      <c r="A352" s="39" t="s">
        <v>513</v>
      </c>
      <c r="B352" s="1" t="s">
        <v>487</v>
      </c>
      <c r="D352" s="92">
        <v>2659066</v>
      </c>
      <c r="E352" s="93">
        <v>2603392</v>
      </c>
      <c r="F352" s="93">
        <v>2608879.6902999999</v>
      </c>
      <c r="G352" s="93">
        <v>2533889.216</v>
      </c>
      <c r="H352" s="93">
        <v>2475558.5534000001</v>
      </c>
      <c r="I352" s="94">
        <v>2494499.1030999999</v>
      </c>
      <c r="J352" s="92">
        <v>2505827.1760999998</v>
      </c>
      <c r="K352" s="93">
        <v>2512688.7851999998</v>
      </c>
      <c r="L352" s="93">
        <v>2469787.8665</v>
      </c>
    </row>
    <row r="353" spans="1:12" x14ac:dyDescent="0.2">
      <c r="B353" s="2" t="s">
        <v>4</v>
      </c>
    </row>
    <row r="354" spans="1:12" ht="45" x14ac:dyDescent="0.2">
      <c r="B354" s="26" t="s">
        <v>488</v>
      </c>
    </row>
    <row r="355" spans="1:12" ht="15.75" thickBot="1" x14ac:dyDescent="0.3"/>
    <row r="356" spans="1:12" x14ac:dyDescent="0.2">
      <c r="A356" s="39" t="s">
        <v>513</v>
      </c>
      <c r="B356" s="1" t="s">
        <v>489</v>
      </c>
      <c r="D356" s="66">
        <v>44592</v>
      </c>
      <c r="E356" s="66">
        <v>44620</v>
      </c>
      <c r="F356" s="66">
        <v>44651</v>
      </c>
      <c r="G356" s="66">
        <v>44681</v>
      </c>
      <c r="H356" s="66">
        <v>44712</v>
      </c>
      <c r="I356" s="66">
        <v>44742</v>
      </c>
      <c r="J356" s="66">
        <v>44773</v>
      </c>
      <c r="K356" s="66">
        <v>44804</v>
      </c>
      <c r="L356" s="66">
        <v>44834</v>
      </c>
    </row>
    <row r="357" spans="1:12" ht="15.75" thickBot="1" x14ac:dyDescent="0.25">
      <c r="B357" s="2" t="s">
        <v>4</v>
      </c>
      <c r="D357" s="92">
        <v>421153</v>
      </c>
      <c r="E357" s="93">
        <v>437491</v>
      </c>
      <c r="F357" s="93">
        <v>409096.04</v>
      </c>
      <c r="G357" s="93">
        <v>445735.02039999998</v>
      </c>
      <c r="H357" s="93">
        <v>458993.92200000002</v>
      </c>
      <c r="I357" s="94">
        <v>479122.0037</v>
      </c>
      <c r="J357" s="92">
        <v>452152.74369999999</v>
      </c>
      <c r="K357" s="113">
        <v>484422.23080000002</v>
      </c>
      <c r="L357" s="93">
        <v>466351.31219999999</v>
      </c>
    </row>
    <row r="358" spans="1:12" ht="30" x14ac:dyDescent="0.2">
      <c r="B358" s="4" t="s">
        <v>490</v>
      </c>
    </row>
    <row r="359" spans="1:12" ht="15.75" thickBot="1" x14ac:dyDescent="0.3"/>
    <row r="360" spans="1:12" x14ac:dyDescent="0.2">
      <c r="A360" s="39" t="s">
        <v>513</v>
      </c>
      <c r="B360" s="1" t="s">
        <v>491</v>
      </c>
      <c r="D360" s="66">
        <v>44592</v>
      </c>
      <c r="E360" s="66">
        <v>44620</v>
      </c>
      <c r="F360" s="66">
        <v>44651</v>
      </c>
      <c r="G360" s="66">
        <v>44681</v>
      </c>
      <c r="H360" s="66">
        <v>44712</v>
      </c>
      <c r="I360" s="66">
        <v>44742</v>
      </c>
      <c r="J360" s="66">
        <v>44773</v>
      </c>
      <c r="K360" s="66">
        <v>44804</v>
      </c>
      <c r="L360" s="66">
        <v>44834</v>
      </c>
    </row>
    <row r="361" spans="1:12" ht="15.75" thickBot="1" x14ac:dyDescent="0.25">
      <c r="B361" s="2" t="s">
        <v>4</v>
      </c>
      <c r="D361" s="92">
        <v>2552316</v>
      </c>
      <c r="E361" s="93">
        <v>2428803</v>
      </c>
      <c r="F361" s="93">
        <v>2271621.8607999999</v>
      </c>
      <c r="G361" s="93">
        <v>2173325.943</v>
      </c>
      <c r="H361" s="93">
        <v>2095930.0433</v>
      </c>
      <c r="I361" s="94">
        <v>2120121.7025000001</v>
      </c>
      <c r="J361" s="92">
        <v>2212035.0713999998</v>
      </c>
      <c r="K361" s="113">
        <v>2235536.0869999998</v>
      </c>
      <c r="L361" s="93">
        <v>2293724.3358999998</v>
      </c>
    </row>
    <row r="362" spans="1:12" ht="30" x14ac:dyDescent="0.2">
      <c r="B362" s="4" t="s">
        <v>492</v>
      </c>
    </row>
    <row r="363" spans="1:12" ht="15.75" thickBot="1" x14ac:dyDescent="0.3"/>
    <row r="364" spans="1:12" x14ac:dyDescent="0.2">
      <c r="A364" s="39" t="s">
        <v>513</v>
      </c>
      <c r="B364" s="1" t="s">
        <v>493</v>
      </c>
      <c r="D364" s="66">
        <v>44592</v>
      </c>
      <c r="E364" s="66">
        <v>44620</v>
      </c>
      <c r="F364" s="66">
        <v>44651</v>
      </c>
      <c r="G364" s="66">
        <v>44681</v>
      </c>
      <c r="H364" s="66">
        <v>44712</v>
      </c>
      <c r="I364" s="66">
        <v>44742</v>
      </c>
      <c r="J364" s="66">
        <v>44773</v>
      </c>
      <c r="K364" s="66">
        <v>44804</v>
      </c>
      <c r="L364" s="66">
        <v>44834</v>
      </c>
    </row>
    <row r="365" spans="1:12" ht="15.75" thickBot="1" x14ac:dyDescent="0.25">
      <c r="B365" s="2" t="s">
        <v>4</v>
      </c>
      <c r="D365" s="92">
        <v>17974</v>
      </c>
      <c r="E365" s="93">
        <v>21604</v>
      </c>
      <c r="F365" s="93">
        <v>22371.809000000001</v>
      </c>
      <c r="G365" s="93">
        <v>28477.4863</v>
      </c>
      <c r="H365" s="93">
        <v>66434.747900000002</v>
      </c>
      <c r="I365" s="94">
        <v>122292.3318</v>
      </c>
      <c r="J365" s="92">
        <v>168774.84419999999</v>
      </c>
      <c r="K365" s="93">
        <v>42178.443099999997</v>
      </c>
      <c r="L365" s="93">
        <v>44626.431900000003</v>
      </c>
    </row>
    <row r="366" spans="1:12" ht="30" x14ac:dyDescent="0.2">
      <c r="B366" s="4" t="s">
        <v>494</v>
      </c>
    </row>
    <row r="367" spans="1:12" ht="15.75" thickBot="1" x14ac:dyDescent="0.3"/>
    <row r="368" spans="1:12" x14ac:dyDescent="0.2">
      <c r="A368" s="39" t="s">
        <v>513</v>
      </c>
      <c r="B368" s="32" t="s">
        <v>495</v>
      </c>
      <c r="D368" s="66">
        <v>44592</v>
      </c>
      <c r="E368" s="66">
        <v>44620</v>
      </c>
      <c r="F368" s="66">
        <v>44651</v>
      </c>
      <c r="G368" s="66">
        <v>44681</v>
      </c>
      <c r="H368" s="66">
        <v>44712</v>
      </c>
      <c r="I368" s="66">
        <v>44742</v>
      </c>
      <c r="J368" s="66">
        <v>44773</v>
      </c>
      <c r="K368" s="66">
        <v>44804</v>
      </c>
      <c r="L368" s="66">
        <v>44834</v>
      </c>
    </row>
    <row r="369" spans="1:14" ht="15.75" thickBot="1" x14ac:dyDescent="0.25">
      <c r="B369" s="6" t="s">
        <v>496</v>
      </c>
      <c r="D369" s="92">
        <v>51703443</v>
      </c>
      <c r="E369" s="93">
        <v>51037631</v>
      </c>
      <c r="F369" s="93">
        <v>49496589.496399999</v>
      </c>
      <c r="G369" s="92">
        <f>G349+G352+G357+G361+G365</f>
        <v>49493022.375700004</v>
      </c>
      <c r="H369" s="92">
        <f>H349+H352+H357+H361+H365</f>
        <v>48658948.227900006</v>
      </c>
      <c r="I369" s="92">
        <f>I349+I352+I357+I361+I365</f>
        <v>49120974.873900004</v>
      </c>
      <c r="J369" s="92">
        <v>49325094.284400001</v>
      </c>
      <c r="K369" s="93">
        <f>K349+K352+K357+K361+K365</f>
        <v>49572923.733899996</v>
      </c>
      <c r="L369" s="93">
        <f>L349+L352+L357+L361+L365</f>
        <v>50015437.207600005</v>
      </c>
      <c r="N369" s="104"/>
    </row>
    <row r="370" spans="1:14" ht="45" x14ac:dyDescent="0.2">
      <c r="B370" s="45" t="s">
        <v>497</v>
      </c>
      <c r="I370" s="104"/>
      <c r="J370" s="115"/>
      <c r="N370" s="104"/>
    </row>
    <row r="371" spans="1:14" ht="15.75" thickBot="1" x14ac:dyDescent="0.3"/>
    <row r="372" spans="1:14" ht="30" x14ac:dyDescent="0.2">
      <c r="A372" s="39" t="s">
        <v>513</v>
      </c>
      <c r="B372" s="1" t="s">
        <v>498</v>
      </c>
      <c r="D372" s="66">
        <v>44592</v>
      </c>
      <c r="E372" s="66">
        <v>44620</v>
      </c>
      <c r="F372" s="66">
        <v>44651</v>
      </c>
      <c r="G372" s="66">
        <v>44681</v>
      </c>
      <c r="H372" s="66">
        <v>44712</v>
      </c>
      <c r="I372" s="66">
        <v>44742</v>
      </c>
      <c r="J372" s="66">
        <v>44773</v>
      </c>
      <c r="K372" s="66">
        <v>44804</v>
      </c>
      <c r="L372" s="66">
        <v>44834</v>
      </c>
      <c r="N372" s="104"/>
    </row>
    <row r="373" spans="1:14" ht="15.75" thickBot="1" x14ac:dyDescent="0.25">
      <c r="B373" s="2" t="s">
        <v>4</v>
      </c>
      <c r="D373" s="67">
        <v>5</v>
      </c>
      <c r="E373" s="70">
        <v>5</v>
      </c>
      <c r="F373" s="70">
        <v>5</v>
      </c>
      <c r="G373" s="70">
        <v>5</v>
      </c>
      <c r="H373" s="70">
        <v>5</v>
      </c>
      <c r="I373" s="90">
        <v>5</v>
      </c>
      <c r="J373" s="67">
        <v>5</v>
      </c>
      <c r="K373" s="70">
        <v>5</v>
      </c>
      <c r="L373" s="70">
        <v>5</v>
      </c>
    </row>
    <row r="374" spans="1:14" ht="15.75" thickBot="1" x14ac:dyDescent="0.25">
      <c r="B374" s="31"/>
    </row>
    <row r="375" spans="1:14" x14ac:dyDescent="0.2">
      <c r="A375" s="39" t="s">
        <v>513</v>
      </c>
      <c r="B375" s="1" t="s">
        <v>499</v>
      </c>
      <c r="D375" s="66">
        <v>44592</v>
      </c>
      <c r="E375" s="66">
        <v>44620</v>
      </c>
      <c r="F375" s="66">
        <v>44651</v>
      </c>
      <c r="G375" s="66">
        <v>44681</v>
      </c>
      <c r="H375" s="66">
        <v>44712</v>
      </c>
      <c r="I375" s="66">
        <v>44742</v>
      </c>
      <c r="J375" s="66">
        <v>44773</v>
      </c>
      <c r="K375" s="66">
        <v>44804</v>
      </c>
      <c r="L375" s="66">
        <v>44834</v>
      </c>
    </row>
    <row r="376" spans="1:14" ht="15.75" thickBot="1" x14ac:dyDescent="0.25">
      <c r="B376" s="2" t="s">
        <v>4</v>
      </c>
      <c r="D376" s="73">
        <v>522060</v>
      </c>
      <c r="E376" s="91">
        <v>508588</v>
      </c>
      <c r="F376" s="91">
        <v>527760.90974011063</v>
      </c>
      <c r="G376" s="91">
        <v>474675.93861925806</v>
      </c>
      <c r="H376" s="91">
        <v>543965.2259236275</v>
      </c>
      <c r="I376" s="187">
        <v>483580.11726068729</v>
      </c>
      <c r="J376" s="73">
        <v>503197.88857801951</v>
      </c>
      <c r="K376" s="95">
        <v>532728.06129815523</v>
      </c>
      <c r="L376" s="95">
        <v>486879.33362856956</v>
      </c>
    </row>
    <row r="377" spans="1:14" ht="45" x14ac:dyDescent="0.2">
      <c r="B377" s="26" t="s">
        <v>500</v>
      </c>
      <c r="E377" s="97"/>
      <c r="G377" s="97"/>
      <c r="I377" s="97"/>
      <c r="K377" s="97"/>
    </row>
    <row r="378" spans="1:14" ht="15.75" thickBot="1" x14ac:dyDescent="0.3"/>
    <row r="379" spans="1:14" x14ac:dyDescent="0.2">
      <c r="A379" s="39" t="s">
        <v>513</v>
      </c>
      <c r="B379" s="1" t="s">
        <v>501</v>
      </c>
      <c r="D379" s="66">
        <v>44592</v>
      </c>
      <c r="E379" s="66">
        <v>44620</v>
      </c>
      <c r="F379" s="66">
        <v>44651</v>
      </c>
      <c r="G379" s="66">
        <v>44681</v>
      </c>
      <c r="H379" s="66">
        <v>44712</v>
      </c>
      <c r="I379" s="66">
        <v>44742</v>
      </c>
      <c r="J379" s="66">
        <v>44773</v>
      </c>
      <c r="K379" s="66">
        <v>44804</v>
      </c>
      <c r="L379" s="66">
        <v>44834</v>
      </c>
    </row>
    <row r="380" spans="1:14" ht="15.75" thickBot="1" x14ac:dyDescent="0.25">
      <c r="B380" s="2" t="s">
        <v>4</v>
      </c>
      <c r="D380" s="73">
        <v>61438</v>
      </c>
      <c r="E380" s="91">
        <v>57141</v>
      </c>
      <c r="F380" s="91">
        <v>59946.007017849435</v>
      </c>
      <c r="G380" s="91">
        <v>53304.008236789348</v>
      </c>
      <c r="H380" s="91">
        <v>62731.741885355041</v>
      </c>
      <c r="I380" s="187">
        <v>55556.834646494623</v>
      </c>
      <c r="J380" s="73">
        <v>59107.86934925001</v>
      </c>
      <c r="K380" s="95">
        <v>62793.314320659891</v>
      </c>
      <c r="L380" s="91">
        <v>56144.968689377572</v>
      </c>
    </row>
    <row r="381" spans="1:14" ht="45" x14ac:dyDescent="0.2">
      <c r="B381" s="26" t="s">
        <v>502</v>
      </c>
      <c r="E381" s="97"/>
      <c r="G381" s="97"/>
      <c r="I381" s="97"/>
      <c r="K381" s="97"/>
    </row>
    <row r="382" spans="1:14" ht="15.75" thickBot="1" x14ac:dyDescent="0.3"/>
    <row r="383" spans="1:14" x14ac:dyDescent="0.2">
      <c r="A383" s="39" t="s">
        <v>513</v>
      </c>
      <c r="B383" s="1" t="s">
        <v>503</v>
      </c>
      <c r="D383" s="66">
        <v>44592</v>
      </c>
      <c r="E383" s="66">
        <v>44620</v>
      </c>
      <c r="F383" s="66">
        <v>44651</v>
      </c>
      <c r="G383" s="66">
        <v>44681</v>
      </c>
      <c r="H383" s="66">
        <v>44712</v>
      </c>
      <c r="I383" s="66">
        <v>44742</v>
      </c>
      <c r="J383" s="66">
        <v>44773</v>
      </c>
      <c r="K383" s="66">
        <v>44804</v>
      </c>
      <c r="L383" s="66">
        <v>44834</v>
      </c>
    </row>
    <row r="384" spans="1:14" ht="15.75" thickBot="1" x14ac:dyDescent="0.25">
      <c r="B384" s="2" t="s">
        <v>4</v>
      </c>
      <c r="D384" s="73">
        <v>51119</v>
      </c>
      <c r="E384" s="91">
        <v>43316</v>
      </c>
      <c r="F384" s="91">
        <v>52458.777872244609</v>
      </c>
      <c r="G384" s="91">
        <v>47798.105115001679</v>
      </c>
      <c r="H384" s="91">
        <v>60317.574910863725</v>
      </c>
      <c r="I384" s="187">
        <v>48723.293801869535</v>
      </c>
      <c r="J384" s="73">
        <v>53625.268711118464</v>
      </c>
      <c r="K384" s="95">
        <v>59494.415836386957</v>
      </c>
      <c r="L384" s="91">
        <v>56095.691628510147</v>
      </c>
    </row>
    <row r="385" spans="1:12" ht="45.75" thickBot="1" x14ac:dyDescent="0.25">
      <c r="B385" s="26" t="s">
        <v>504</v>
      </c>
      <c r="E385" s="97"/>
      <c r="G385" s="97"/>
      <c r="I385" s="97"/>
      <c r="K385" s="97"/>
    </row>
    <row r="386" spans="1:12" x14ac:dyDescent="0.25">
      <c r="D386" s="66">
        <v>44592</v>
      </c>
      <c r="E386" s="66">
        <v>44620</v>
      </c>
      <c r="F386" s="66">
        <v>44651</v>
      </c>
      <c r="G386" s="66">
        <v>44681</v>
      </c>
      <c r="H386" s="66">
        <v>44712</v>
      </c>
      <c r="I386" s="66">
        <v>44742</v>
      </c>
      <c r="J386" s="66">
        <v>44773</v>
      </c>
      <c r="K386" s="66">
        <v>44804</v>
      </c>
      <c r="L386" s="66">
        <v>44834</v>
      </c>
    </row>
    <row r="387" spans="1:12" ht="15.75" thickBot="1" x14ac:dyDescent="0.25">
      <c r="A387" s="39" t="s">
        <v>513</v>
      </c>
      <c r="B387" s="1" t="s">
        <v>505</v>
      </c>
      <c r="D387" s="73">
        <v>40584</v>
      </c>
      <c r="E387" s="91">
        <v>40107</v>
      </c>
      <c r="F387" s="91">
        <v>40445.967260269557</v>
      </c>
      <c r="G387" s="91">
        <v>36232.829020156496</v>
      </c>
      <c r="H387" s="91">
        <v>41899.476657830033</v>
      </c>
      <c r="I387" s="187">
        <v>36828.544924376009</v>
      </c>
      <c r="J387" s="73">
        <v>39301.821512725648</v>
      </c>
      <c r="K387" s="95">
        <v>41959.84634270738</v>
      </c>
      <c r="L387" s="95">
        <v>38978.542309513716</v>
      </c>
    </row>
    <row r="388" spans="1:12" x14ac:dyDescent="0.2">
      <c r="B388" s="2" t="s">
        <v>4</v>
      </c>
    </row>
    <row r="389" spans="1:12" ht="45" x14ac:dyDescent="0.2">
      <c r="B389" s="26" t="s">
        <v>506</v>
      </c>
      <c r="E389" s="97"/>
      <c r="G389" s="97"/>
      <c r="I389" s="97"/>
      <c r="K389" s="97"/>
    </row>
    <row r="390" spans="1:12" ht="15.75" thickBot="1" x14ac:dyDescent="0.3"/>
    <row r="391" spans="1:12" x14ac:dyDescent="0.2">
      <c r="A391" s="39" t="s">
        <v>513</v>
      </c>
      <c r="B391" s="1" t="s">
        <v>507</v>
      </c>
      <c r="D391" s="66">
        <v>44592</v>
      </c>
      <c r="E391" s="66">
        <v>44620</v>
      </c>
      <c r="F391" s="66">
        <v>44651</v>
      </c>
      <c r="G391" s="66">
        <v>44681</v>
      </c>
      <c r="H391" s="66">
        <v>44712</v>
      </c>
      <c r="I391" s="66">
        <v>44742</v>
      </c>
      <c r="J391" s="66">
        <v>44773</v>
      </c>
      <c r="K391" s="66">
        <v>44804</v>
      </c>
      <c r="L391" s="66">
        <v>44834</v>
      </c>
    </row>
    <row r="392" spans="1:12" ht="15.75" thickBot="1" x14ac:dyDescent="0.25">
      <c r="B392" s="2" t="s">
        <v>4</v>
      </c>
      <c r="D392" s="73">
        <v>9064</v>
      </c>
      <c r="E392" s="91">
        <v>7281</v>
      </c>
      <c r="F392" s="91">
        <v>9415.3381095256409</v>
      </c>
      <c r="G392" s="91">
        <v>9723.1190087943705</v>
      </c>
      <c r="H392" s="91">
        <v>11469.980622323666</v>
      </c>
      <c r="I392" s="187">
        <v>10245.209366572499</v>
      </c>
      <c r="J392" s="73">
        <v>11632.151848886444</v>
      </c>
      <c r="K392" s="95">
        <v>11411.362202090677</v>
      </c>
      <c r="L392" s="91">
        <v>8410.4637440289625</v>
      </c>
    </row>
    <row r="393" spans="1:12" ht="45" x14ac:dyDescent="0.2">
      <c r="B393" s="4" t="s">
        <v>508</v>
      </c>
      <c r="E393" s="97"/>
      <c r="G393" s="97"/>
      <c r="I393" s="97"/>
      <c r="K393" s="97"/>
    </row>
    <row r="394" spans="1:12" ht="15.75" thickBot="1" x14ac:dyDescent="0.3"/>
    <row r="395" spans="1:12" x14ac:dyDescent="0.2">
      <c r="A395" s="39" t="s">
        <v>513</v>
      </c>
      <c r="B395" s="32" t="s">
        <v>509</v>
      </c>
      <c r="D395" s="66">
        <v>44592</v>
      </c>
      <c r="E395" s="66">
        <v>44620</v>
      </c>
      <c r="F395" s="66">
        <v>44651</v>
      </c>
      <c r="G395" s="66">
        <v>44681</v>
      </c>
      <c r="H395" s="66">
        <v>44712</v>
      </c>
      <c r="I395" s="66">
        <v>44742</v>
      </c>
      <c r="J395" s="66">
        <v>44773</v>
      </c>
      <c r="K395" s="66">
        <v>44804</v>
      </c>
      <c r="L395" s="66">
        <v>44834</v>
      </c>
    </row>
    <row r="396" spans="1:12" ht="15.75" thickBot="1" x14ac:dyDescent="0.25">
      <c r="B396" s="32" t="s">
        <v>425</v>
      </c>
      <c r="D396" s="73">
        <f>D376+D380+D384+D387+D392</f>
        <v>684265</v>
      </c>
      <c r="E396" s="73">
        <f>E376+E380+E384+E387+E392</f>
        <v>656433</v>
      </c>
      <c r="F396" s="73">
        <f>F376+F380+F384+F387+F392</f>
        <v>690026.99999999988</v>
      </c>
      <c r="G396" s="73">
        <f>G376+G380+G384+G387+G392</f>
        <v>621734</v>
      </c>
      <c r="H396" s="73">
        <f>H376+H380+H384+H387+H392</f>
        <v>720384.00000000012</v>
      </c>
      <c r="I396" s="187">
        <f t="shared" ref="I396" si="18">I376+I380+I384+I387+I392</f>
        <v>634934</v>
      </c>
      <c r="J396" s="73">
        <v>666865.00000000012</v>
      </c>
      <c r="K396" s="95">
        <f>K376+K380+K384+K387+K392</f>
        <v>708387.00000000012</v>
      </c>
      <c r="L396" s="95">
        <f>L376+L380+L384+L387+L392</f>
        <v>646508.99999999988</v>
      </c>
    </row>
    <row r="397" spans="1:12" ht="45" x14ac:dyDescent="0.2">
      <c r="B397" s="26" t="s">
        <v>510</v>
      </c>
      <c r="E397" s="97"/>
      <c r="G397" s="97"/>
      <c r="I397" s="97"/>
      <c r="K397" s="97"/>
    </row>
    <row r="400" spans="1:12" x14ac:dyDescent="0.25">
      <c r="B400" s="41" t="s">
        <v>511</v>
      </c>
    </row>
    <row r="402" spans="1:9" x14ac:dyDescent="0.2">
      <c r="A402" s="39" t="s">
        <v>513</v>
      </c>
      <c r="B402" s="7" t="s">
        <v>0</v>
      </c>
      <c r="D402" s="141"/>
      <c r="E402" s="142"/>
      <c r="F402" s="142"/>
      <c r="G402" s="142"/>
      <c r="H402" s="142"/>
      <c r="I402" s="143"/>
    </row>
    <row r="403" spans="1:9" ht="60" x14ac:dyDescent="0.2">
      <c r="B403" s="8" t="s">
        <v>1</v>
      </c>
      <c r="D403" s="144"/>
      <c r="E403" s="145"/>
      <c r="F403" s="145"/>
      <c r="G403" s="145"/>
      <c r="H403" s="145"/>
      <c r="I403" s="146"/>
    </row>
  </sheetData>
  <mergeCells count="1">
    <mergeCell ref="D402:I40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
  <sheetViews>
    <sheetView zoomScale="75" zoomScaleNormal="75" workbookViewId="0"/>
  </sheetViews>
  <sheetFormatPr baseColWidth="10" defaultColWidth="11" defaultRowHeight="15" x14ac:dyDescent="0.25"/>
  <cols>
    <col min="1" max="1" width="69.28515625" style="24" customWidth="1"/>
    <col min="2" max="2" width="0.7109375" style="23" customWidth="1"/>
    <col min="3" max="3" width="8" style="57" bestFit="1" customWidth="1"/>
    <col min="4" max="4" width="7.42578125" style="57" bestFit="1" customWidth="1"/>
    <col min="5" max="5" width="7.7109375" style="57" bestFit="1" customWidth="1"/>
    <col min="6" max="6" width="7.42578125" style="57" bestFit="1" customWidth="1"/>
    <col min="7" max="7" width="8.140625" style="57" bestFit="1" customWidth="1"/>
    <col min="8" max="8" width="7.140625" style="189" bestFit="1" customWidth="1"/>
    <col min="9" max="9" width="6.42578125" style="57" bestFit="1" customWidth="1"/>
    <col min="10" max="10" width="8" style="57" bestFit="1" customWidth="1"/>
    <col min="11" max="11" width="7.7109375" style="57" customWidth="1"/>
    <col min="12" max="16384" width="11" style="23"/>
  </cols>
  <sheetData>
    <row r="1" spans="1:14" ht="23.25" x14ac:dyDescent="0.2">
      <c r="A1" s="154" t="s">
        <v>262</v>
      </c>
    </row>
    <row r="3" spans="1:14" x14ac:dyDescent="0.25">
      <c r="A3" s="27" t="s">
        <v>263</v>
      </c>
    </row>
    <row r="4" spans="1:14" ht="15.75" thickBot="1" x14ac:dyDescent="0.3"/>
    <row r="5" spans="1:14" x14ac:dyDescent="0.2">
      <c r="A5" s="1" t="s">
        <v>264</v>
      </c>
      <c r="C5" s="56">
        <v>44592</v>
      </c>
      <c r="D5" s="56">
        <v>44620</v>
      </c>
      <c r="E5" s="56">
        <v>44651</v>
      </c>
      <c r="F5" s="56">
        <v>44681</v>
      </c>
      <c r="G5" s="56">
        <v>44712</v>
      </c>
      <c r="H5" s="56">
        <v>44742</v>
      </c>
      <c r="I5" s="56">
        <v>44773</v>
      </c>
      <c r="J5" s="56">
        <v>44804</v>
      </c>
      <c r="K5" s="56">
        <v>44834</v>
      </c>
    </row>
    <row r="6" spans="1:14" ht="15.75" thickBot="1" x14ac:dyDescent="0.25">
      <c r="A6" s="2" t="s">
        <v>4</v>
      </c>
      <c r="C6" s="180">
        <v>256</v>
      </c>
      <c r="D6" s="183">
        <v>264</v>
      </c>
      <c r="E6" s="183">
        <v>260</v>
      </c>
      <c r="F6" s="183">
        <f>F30-F25-F20-F15-F11</f>
        <v>255</v>
      </c>
      <c r="G6" s="183">
        <v>260</v>
      </c>
      <c r="H6" s="190">
        <f>497-233</f>
        <v>264</v>
      </c>
      <c r="I6" s="180">
        <v>255</v>
      </c>
      <c r="J6" s="183">
        <v>263</v>
      </c>
      <c r="K6" s="183">
        <v>259</v>
      </c>
    </row>
    <row r="7" spans="1:14" ht="30" x14ac:dyDescent="0.2">
      <c r="A7" s="4" t="s">
        <v>265</v>
      </c>
    </row>
    <row r="9" spans="1:14" ht="15.75" thickBot="1" x14ac:dyDescent="0.3"/>
    <row r="10" spans="1:14" x14ac:dyDescent="0.2">
      <c r="A10" s="1" t="s">
        <v>266</v>
      </c>
      <c r="C10" s="56">
        <v>44592</v>
      </c>
      <c r="D10" s="56">
        <v>44620</v>
      </c>
      <c r="E10" s="56">
        <v>44651</v>
      </c>
      <c r="F10" s="56">
        <v>44681</v>
      </c>
      <c r="G10" s="56">
        <v>44712</v>
      </c>
      <c r="H10" s="56">
        <v>44742</v>
      </c>
      <c r="I10" s="56">
        <v>44773</v>
      </c>
      <c r="J10" s="56">
        <v>44804</v>
      </c>
      <c r="K10" s="56">
        <v>44834</v>
      </c>
    </row>
    <row r="11" spans="1:14" ht="15.75" thickBot="1" x14ac:dyDescent="0.25">
      <c r="A11" s="2" t="s">
        <v>4</v>
      </c>
      <c r="C11" s="180">
        <v>109</v>
      </c>
      <c r="D11" s="183">
        <v>107</v>
      </c>
      <c r="E11" s="183">
        <v>103</v>
      </c>
      <c r="F11" s="183">
        <v>105</v>
      </c>
      <c r="G11" s="183">
        <v>103</v>
      </c>
      <c r="H11" s="190">
        <v>104</v>
      </c>
      <c r="I11" s="180">
        <v>106</v>
      </c>
      <c r="J11" s="183">
        <v>102</v>
      </c>
      <c r="K11" s="183">
        <v>105</v>
      </c>
      <c r="N11" s="46"/>
    </row>
    <row r="12" spans="1:14" ht="45" x14ac:dyDescent="0.2">
      <c r="A12" s="4" t="s">
        <v>267</v>
      </c>
      <c r="N12" s="46"/>
    </row>
    <row r="13" spans="1:14" ht="15.75" thickBot="1" x14ac:dyDescent="0.3"/>
    <row r="14" spans="1:14" ht="42" customHeight="1" x14ac:dyDescent="0.2">
      <c r="A14" s="8" t="s">
        <v>268</v>
      </c>
      <c r="C14" s="56">
        <v>44592</v>
      </c>
      <c r="D14" s="56">
        <v>44620</v>
      </c>
      <c r="E14" s="56">
        <v>44651</v>
      </c>
      <c r="F14" s="56">
        <v>44681</v>
      </c>
      <c r="G14" s="56">
        <v>44712</v>
      </c>
      <c r="H14" s="56">
        <v>44742</v>
      </c>
      <c r="I14" s="56">
        <v>44773</v>
      </c>
      <c r="J14" s="56">
        <v>44804</v>
      </c>
      <c r="K14" s="56">
        <v>44834</v>
      </c>
    </row>
    <row r="15" spans="1:14" ht="15.75" thickBot="1" x14ac:dyDescent="0.25">
      <c r="A15" s="2" t="s">
        <v>4</v>
      </c>
      <c r="C15" s="180">
        <v>90</v>
      </c>
      <c r="D15" s="183">
        <v>85</v>
      </c>
      <c r="E15" s="183">
        <v>88</v>
      </c>
      <c r="F15" s="183">
        <v>89</v>
      </c>
      <c r="G15" s="183">
        <v>81</v>
      </c>
      <c r="H15" s="190">
        <v>81</v>
      </c>
      <c r="I15" s="180">
        <v>82</v>
      </c>
      <c r="J15" s="183">
        <v>78</v>
      </c>
      <c r="K15" s="183">
        <v>82</v>
      </c>
    </row>
    <row r="16" spans="1:14" x14ac:dyDescent="0.2">
      <c r="A16" s="26" t="s">
        <v>269</v>
      </c>
    </row>
    <row r="18" spans="1:11" ht="15.75" thickBot="1" x14ac:dyDescent="0.3"/>
    <row r="19" spans="1:11" x14ac:dyDescent="0.2">
      <c r="A19" s="1" t="s">
        <v>270</v>
      </c>
      <c r="C19" s="56">
        <v>44592</v>
      </c>
      <c r="D19" s="56">
        <v>44620</v>
      </c>
      <c r="E19" s="56">
        <v>44651</v>
      </c>
      <c r="F19" s="56">
        <v>44681</v>
      </c>
      <c r="G19" s="56">
        <v>44712</v>
      </c>
      <c r="H19" s="56">
        <v>44742</v>
      </c>
      <c r="I19" s="56">
        <v>44773</v>
      </c>
      <c r="J19" s="56">
        <v>44804</v>
      </c>
      <c r="K19" s="56">
        <v>44834</v>
      </c>
    </row>
    <row r="20" spans="1:11" ht="15.75" thickBot="1" x14ac:dyDescent="0.25">
      <c r="A20" s="2" t="s">
        <v>4</v>
      </c>
      <c r="C20" s="180">
        <v>43</v>
      </c>
      <c r="D20" s="183">
        <v>42</v>
      </c>
      <c r="E20" s="183">
        <v>41</v>
      </c>
      <c r="F20" s="183">
        <v>41</v>
      </c>
      <c r="G20" s="183">
        <v>41</v>
      </c>
      <c r="H20" s="190">
        <v>41</v>
      </c>
      <c r="I20" s="180">
        <v>41</v>
      </c>
      <c r="J20" s="183">
        <v>40</v>
      </c>
      <c r="K20" s="183">
        <v>40</v>
      </c>
    </row>
    <row r="21" spans="1:11" ht="45" x14ac:dyDescent="0.2">
      <c r="A21" s="4" t="s">
        <v>271</v>
      </c>
    </row>
    <row r="23" spans="1:11" ht="15.75" thickBot="1" x14ac:dyDescent="0.3"/>
    <row r="24" spans="1:11" x14ac:dyDescent="0.2">
      <c r="A24" s="1" t="s">
        <v>272</v>
      </c>
      <c r="C24" s="56">
        <v>44592</v>
      </c>
      <c r="D24" s="56">
        <v>44620</v>
      </c>
      <c r="E24" s="56">
        <v>44651</v>
      </c>
      <c r="F24" s="56">
        <v>44681</v>
      </c>
      <c r="G24" s="56">
        <v>44712</v>
      </c>
      <c r="H24" s="56">
        <v>44742</v>
      </c>
      <c r="I24" s="56">
        <v>44773</v>
      </c>
      <c r="J24" s="56">
        <v>44804</v>
      </c>
      <c r="K24" s="56">
        <v>44834</v>
      </c>
    </row>
    <row r="25" spans="1:11" ht="15.75" thickBot="1" x14ac:dyDescent="0.25">
      <c r="A25" s="2" t="s">
        <v>4</v>
      </c>
      <c r="C25" s="180">
        <v>1</v>
      </c>
      <c r="D25" s="183">
        <v>1</v>
      </c>
      <c r="E25" s="183">
        <v>1</v>
      </c>
      <c r="F25" s="183">
        <v>6</v>
      </c>
      <c r="G25" s="183">
        <v>7</v>
      </c>
      <c r="H25" s="190">
        <v>7</v>
      </c>
      <c r="I25" s="180">
        <v>7</v>
      </c>
      <c r="J25" s="183">
        <v>7</v>
      </c>
      <c r="K25" s="183">
        <v>7</v>
      </c>
    </row>
    <row r="26" spans="1:11" ht="45" x14ac:dyDescent="0.2">
      <c r="A26" s="4" t="s">
        <v>273</v>
      </c>
    </row>
    <row r="28" spans="1:11" ht="15.75" thickBot="1" x14ac:dyDescent="0.3"/>
    <row r="29" spans="1:11" x14ac:dyDescent="0.2">
      <c r="A29" s="32" t="s">
        <v>274</v>
      </c>
      <c r="C29" s="56">
        <v>44592</v>
      </c>
      <c r="D29" s="56">
        <v>44620</v>
      </c>
      <c r="E29" s="56">
        <v>44651</v>
      </c>
      <c r="F29" s="56">
        <v>44681</v>
      </c>
      <c r="G29" s="56">
        <v>44712</v>
      </c>
      <c r="H29" s="56">
        <v>44742</v>
      </c>
      <c r="I29" s="56">
        <v>44773</v>
      </c>
      <c r="J29" s="56">
        <v>44804</v>
      </c>
      <c r="K29" s="56">
        <v>44834</v>
      </c>
    </row>
    <row r="30" spans="1:11" ht="15.75" thickBot="1" x14ac:dyDescent="0.25">
      <c r="A30" s="32" t="s">
        <v>275</v>
      </c>
      <c r="C30" s="183">
        <f>SUM(C6+C11+C15+C20+C25)</f>
        <v>499</v>
      </c>
      <c r="D30" s="183">
        <f>SUM(D6+D11+D15+D20+D25)</f>
        <v>499</v>
      </c>
      <c r="E30" s="183">
        <f>SUM(E6+E11+E15+E20+E25)</f>
        <v>493</v>
      </c>
      <c r="F30" s="183">
        <v>496</v>
      </c>
      <c r="G30" s="183">
        <v>492</v>
      </c>
      <c r="H30" s="190">
        <v>492</v>
      </c>
      <c r="I30" s="180">
        <v>491</v>
      </c>
      <c r="J30" s="183">
        <v>490</v>
      </c>
      <c r="K30" s="183">
        <v>493</v>
      </c>
    </row>
    <row r="31" spans="1:11" ht="45" x14ac:dyDescent="0.2">
      <c r="A31" s="4" t="s">
        <v>276</v>
      </c>
    </row>
    <row r="33" spans="1:11" ht="15.75" thickBot="1" x14ac:dyDescent="0.3"/>
    <row r="34" spans="1:11" x14ac:dyDescent="0.2">
      <c r="A34" s="1" t="s">
        <v>277</v>
      </c>
      <c r="C34" s="56">
        <v>44592</v>
      </c>
      <c r="D34" s="56">
        <v>44620</v>
      </c>
      <c r="E34" s="56">
        <v>44651</v>
      </c>
      <c r="F34" s="56">
        <v>44681</v>
      </c>
      <c r="G34" s="56">
        <v>44712</v>
      </c>
      <c r="H34" s="56">
        <v>44742</v>
      </c>
      <c r="I34" s="56">
        <v>44773</v>
      </c>
      <c r="J34" s="56">
        <v>44804</v>
      </c>
      <c r="K34" s="56">
        <v>44834</v>
      </c>
    </row>
    <row r="35" spans="1:11" ht="15.75" thickBot="1" x14ac:dyDescent="0.25">
      <c r="A35" s="2" t="s">
        <v>4</v>
      </c>
      <c r="C35" s="180">
        <v>136</v>
      </c>
      <c r="D35" s="183">
        <v>136</v>
      </c>
      <c r="E35" s="183">
        <v>133</v>
      </c>
      <c r="F35" s="183">
        <v>125</v>
      </c>
      <c r="G35" s="183">
        <v>122</v>
      </c>
      <c r="H35" s="190">
        <v>120</v>
      </c>
      <c r="I35" s="180">
        <v>118</v>
      </c>
      <c r="J35" s="183">
        <v>115</v>
      </c>
      <c r="K35" s="183">
        <v>110</v>
      </c>
    </row>
    <row r="36" spans="1:11" ht="60" x14ac:dyDescent="0.2">
      <c r="A36" s="26" t="s">
        <v>278</v>
      </c>
    </row>
    <row r="39" spans="1:11" x14ac:dyDescent="0.2">
      <c r="A39" s="7" t="s">
        <v>0</v>
      </c>
      <c r="C39" s="147"/>
      <c r="D39" s="148"/>
      <c r="E39" s="148"/>
      <c r="F39" s="148"/>
      <c r="G39" s="148"/>
      <c r="H39" s="149"/>
    </row>
    <row r="40" spans="1:11" ht="45" x14ac:dyDescent="0.2">
      <c r="A40" s="8" t="s">
        <v>1</v>
      </c>
      <c r="C40" s="150"/>
      <c r="D40" s="151"/>
      <c r="E40" s="151"/>
      <c r="F40" s="151"/>
      <c r="G40" s="151"/>
      <c r="H40" s="152"/>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13"/>
  <sheetViews>
    <sheetView zoomScale="70" zoomScaleNormal="70" workbookViewId="0">
      <selection activeCell="K205" sqref="K205"/>
    </sheetView>
  </sheetViews>
  <sheetFormatPr baseColWidth="10" defaultColWidth="11" defaultRowHeight="15" x14ac:dyDescent="0.25"/>
  <cols>
    <col min="1" max="1" width="81.140625" style="24" customWidth="1"/>
    <col min="2" max="2" width="1.140625" style="23" customWidth="1"/>
    <col min="3" max="4" width="15.7109375" style="57" bestFit="1" customWidth="1"/>
    <col min="5" max="5" width="16.7109375" style="57" bestFit="1" customWidth="1"/>
    <col min="6" max="8" width="16.28515625" style="57" bestFit="1" customWidth="1"/>
    <col min="9" max="9" width="15.85546875" style="57" bestFit="1" customWidth="1"/>
    <col min="10" max="10" width="16.7109375" style="57" bestFit="1" customWidth="1"/>
    <col min="11" max="11" width="15.7109375" style="57" bestFit="1" customWidth="1"/>
    <col min="12" max="16384" width="11" style="23"/>
  </cols>
  <sheetData>
    <row r="1" spans="1:11" ht="23.25" x14ac:dyDescent="0.2">
      <c r="A1" s="154" t="s">
        <v>165</v>
      </c>
    </row>
    <row r="3" spans="1:11" x14ac:dyDescent="0.25">
      <c r="A3" s="27" t="s">
        <v>166</v>
      </c>
    </row>
    <row r="4" spans="1:11" ht="15.75" thickBot="1" x14ac:dyDescent="0.3"/>
    <row r="5" spans="1:11" x14ac:dyDescent="0.2">
      <c r="A5" s="1" t="s">
        <v>167</v>
      </c>
      <c r="C5" s="56">
        <v>44592</v>
      </c>
      <c r="D5" s="56">
        <v>44620</v>
      </c>
      <c r="E5" s="56">
        <v>44651</v>
      </c>
      <c r="F5" s="56">
        <v>44681</v>
      </c>
      <c r="G5" s="56">
        <v>44712</v>
      </c>
      <c r="H5" s="56">
        <v>44742</v>
      </c>
      <c r="I5" s="56">
        <v>44773</v>
      </c>
      <c r="J5" s="56">
        <v>44804</v>
      </c>
      <c r="K5" s="56">
        <v>44834</v>
      </c>
    </row>
    <row r="6" spans="1:11" ht="15.75" thickBot="1" x14ac:dyDescent="0.25">
      <c r="A6" s="2" t="s">
        <v>4</v>
      </c>
      <c r="C6" s="62">
        <v>20781354</v>
      </c>
      <c r="D6" s="191">
        <v>16217171</v>
      </c>
      <c r="E6" s="55">
        <v>16235389</v>
      </c>
      <c r="F6" s="55">
        <v>16421557.960000001</v>
      </c>
      <c r="G6" s="55">
        <v>20101524.890000001</v>
      </c>
      <c r="H6" s="58">
        <v>18726022.09</v>
      </c>
      <c r="I6" s="60">
        <v>20459124.399999999</v>
      </c>
      <c r="J6" s="55">
        <v>19895069.070803221</v>
      </c>
      <c r="K6" s="55">
        <v>18140268.108173829</v>
      </c>
    </row>
    <row r="7" spans="1:11" s="46" customFormat="1" ht="30" x14ac:dyDescent="0.2">
      <c r="A7" s="107" t="s">
        <v>168</v>
      </c>
      <c r="C7" s="108"/>
      <c r="D7" s="108"/>
      <c r="E7" s="108"/>
      <c r="F7" s="108"/>
      <c r="G7" s="108"/>
      <c r="H7" s="108"/>
      <c r="I7" s="108"/>
      <c r="J7" s="108"/>
      <c r="K7" s="108"/>
    </row>
    <row r="8" spans="1:11" ht="30" x14ac:dyDescent="0.2">
      <c r="A8" s="26" t="s">
        <v>169</v>
      </c>
    </row>
    <row r="10" spans="1:11" ht="15.75" thickBot="1" x14ac:dyDescent="0.3"/>
    <row r="11" spans="1:11" x14ac:dyDescent="0.2">
      <c r="A11" s="1" t="s">
        <v>170</v>
      </c>
      <c r="C11" s="56">
        <v>44592</v>
      </c>
      <c r="D11" s="56">
        <v>44620</v>
      </c>
      <c r="E11" s="56">
        <v>44651</v>
      </c>
      <c r="F11" s="56">
        <v>44681</v>
      </c>
      <c r="G11" s="56">
        <v>44712</v>
      </c>
      <c r="H11" s="56">
        <v>44742</v>
      </c>
      <c r="I11" s="56">
        <v>44773</v>
      </c>
      <c r="J11" s="56">
        <v>44804</v>
      </c>
      <c r="K11" s="56">
        <v>44834</v>
      </c>
    </row>
    <row r="12" spans="1:11" ht="15.75" thickBot="1" x14ac:dyDescent="0.25">
      <c r="A12" s="2" t="s">
        <v>4</v>
      </c>
      <c r="C12" s="60">
        <v>3993984</v>
      </c>
      <c r="D12" s="55">
        <v>2717257</v>
      </c>
      <c r="E12" s="55">
        <v>2488396</v>
      </c>
      <c r="F12" s="55">
        <v>2917824.38</v>
      </c>
      <c r="G12" s="55">
        <v>3472692.37</v>
      </c>
      <c r="H12" s="58">
        <v>3409556.87</v>
      </c>
      <c r="I12" s="60">
        <v>3890792.94</v>
      </c>
      <c r="J12" s="55">
        <v>3629148.4096533204</v>
      </c>
      <c r="K12" s="55">
        <v>3163095.0833178712</v>
      </c>
    </row>
    <row r="13" spans="1:11" s="46" customFormat="1" ht="45" x14ac:dyDescent="0.2">
      <c r="A13" s="107" t="s">
        <v>171</v>
      </c>
      <c r="C13" s="108"/>
      <c r="D13" s="108"/>
      <c r="E13" s="108"/>
      <c r="F13" s="108"/>
      <c r="G13" s="108"/>
      <c r="H13" s="108"/>
      <c r="I13" s="108"/>
      <c r="J13" s="108"/>
      <c r="K13" s="108"/>
    </row>
    <row r="14" spans="1:11" ht="30" x14ac:dyDescent="0.2">
      <c r="A14" s="26" t="s">
        <v>169</v>
      </c>
    </row>
    <row r="16" spans="1:11" ht="15.75" thickBot="1" x14ac:dyDescent="0.3"/>
    <row r="17" spans="1:11" x14ac:dyDescent="0.2">
      <c r="A17" s="1" t="s">
        <v>172</v>
      </c>
      <c r="C17" s="56">
        <v>44592</v>
      </c>
      <c r="D17" s="56">
        <v>44620</v>
      </c>
      <c r="E17" s="56">
        <v>44651</v>
      </c>
      <c r="F17" s="56">
        <v>44681</v>
      </c>
      <c r="G17" s="56">
        <v>44712</v>
      </c>
      <c r="H17" s="56">
        <v>44742</v>
      </c>
      <c r="I17" s="56">
        <v>44773</v>
      </c>
      <c r="J17" s="56">
        <v>44804</v>
      </c>
      <c r="K17" s="56">
        <v>44834</v>
      </c>
    </row>
    <row r="18" spans="1:11" ht="15.75" thickBot="1" x14ac:dyDescent="0.25">
      <c r="A18" s="2" t="s">
        <v>4</v>
      </c>
      <c r="C18" s="60">
        <v>3248420</v>
      </c>
      <c r="D18" s="55">
        <v>2102945</v>
      </c>
      <c r="E18" s="55">
        <v>1989103</v>
      </c>
      <c r="F18" s="55">
        <v>2065249.987236328</v>
      </c>
      <c r="G18" s="55">
        <v>2577920.31</v>
      </c>
      <c r="H18" s="58">
        <v>2405440.0455053709</v>
      </c>
      <c r="I18" s="60">
        <v>2779303.36</v>
      </c>
      <c r="J18" s="55">
        <v>2611384.4420141606</v>
      </c>
      <c r="K18" s="55">
        <v>2293337.7070849608</v>
      </c>
    </row>
    <row r="19" spans="1:11" s="46" customFormat="1" ht="30" x14ac:dyDescent="0.2">
      <c r="A19" s="107" t="s">
        <v>173</v>
      </c>
      <c r="C19" s="108"/>
      <c r="D19" s="108"/>
      <c r="E19" s="108"/>
      <c r="F19" s="108"/>
      <c r="G19" s="108"/>
      <c r="H19" s="108"/>
      <c r="I19" s="108"/>
      <c r="J19" s="108"/>
      <c r="K19" s="108"/>
    </row>
    <row r="20" spans="1:11" ht="30" x14ac:dyDescent="0.2">
      <c r="A20" s="4" t="s">
        <v>169</v>
      </c>
    </row>
    <row r="22" spans="1:11" ht="15.75" thickBot="1" x14ac:dyDescent="0.3"/>
    <row r="23" spans="1:11" x14ac:dyDescent="0.2">
      <c r="A23" s="1" t="s">
        <v>174</v>
      </c>
      <c r="C23" s="56">
        <v>44592</v>
      </c>
      <c r="D23" s="56">
        <v>44620</v>
      </c>
      <c r="E23" s="56">
        <v>44651</v>
      </c>
      <c r="F23" s="56">
        <v>44681</v>
      </c>
      <c r="G23" s="56">
        <v>44712</v>
      </c>
      <c r="H23" s="56">
        <v>44742</v>
      </c>
      <c r="I23" s="56">
        <v>44773</v>
      </c>
      <c r="J23" s="56">
        <v>44804</v>
      </c>
      <c r="K23" s="56">
        <v>44834</v>
      </c>
    </row>
    <row r="24" spans="1:11" ht="15.75" thickBot="1" x14ac:dyDescent="0.25">
      <c r="A24" s="2" t="s">
        <v>4</v>
      </c>
      <c r="C24" s="60">
        <v>22276</v>
      </c>
      <c r="D24" s="55">
        <v>21420</v>
      </c>
      <c r="E24" s="55">
        <v>49208</v>
      </c>
      <c r="F24" s="55">
        <v>27639.23</v>
      </c>
      <c r="G24" s="55">
        <v>47646.201171875</v>
      </c>
      <c r="H24" s="58">
        <v>24851.58</v>
      </c>
      <c r="I24" s="60">
        <v>4691.03</v>
      </c>
      <c r="J24" s="55">
        <v>0</v>
      </c>
      <c r="K24" s="55">
        <v>17628.21</v>
      </c>
    </row>
    <row r="25" spans="1:11" x14ac:dyDescent="0.2">
      <c r="A25" s="4" t="s">
        <v>175</v>
      </c>
      <c r="F25" s="59" t="s">
        <v>180</v>
      </c>
    </row>
    <row r="26" spans="1:11" s="46" customFormat="1" ht="30" x14ac:dyDescent="0.2">
      <c r="A26" s="107" t="s">
        <v>169</v>
      </c>
      <c r="C26" s="108"/>
      <c r="D26" s="108"/>
      <c r="E26" s="108"/>
      <c r="F26" s="108"/>
      <c r="G26" s="108"/>
      <c r="H26" s="108"/>
      <c r="I26" s="108"/>
      <c r="J26" s="108"/>
      <c r="K26" s="108"/>
    </row>
    <row r="28" spans="1:11" ht="15.75" thickBot="1" x14ac:dyDescent="0.3"/>
    <row r="29" spans="1:11" x14ac:dyDescent="0.2">
      <c r="A29" s="1" t="s">
        <v>176</v>
      </c>
      <c r="C29" s="56">
        <v>44592</v>
      </c>
      <c r="D29" s="56">
        <v>44620</v>
      </c>
      <c r="E29" s="56">
        <v>44651</v>
      </c>
      <c r="F29" s="56">
        <v>44681</v>
      </c>
      <c r="G29" s="56">
        <v>44712</v>
      </c>
      <c r="H29" s="56">
        <v>44742</v>
      </c>
      <c r="I29" s="56">
        <v>44773</v>
      </c>
      <c r="J29" s="56">
        <v>44804</v>
      </c>
      <c r="K29" s="56">
        <v>44834</v>
      </c>
    </row>
    <row r="30" spans="1:11" ht="15.75" thickBot="1" x14ac:dyDescent="0.25">
      <c r="A30" s="2" t="s">
        <v>4</v>
      </c>
      <c r="C30" s="60">
        <v>642843</v>
      </c>
      <c r="D30" s="55">
        <v>1036319</v>
      </c>
      <c r="E30" s="55">
        <v>1409720</v>
      </c>
      <c r="F30" s="55">
        <v>933763.72</v>
      </c>
      <c r="G30" s="55">
        <v>784333.78</v>
      </c>
      <c r="H30" s="58">
        <v>1608685.1800000002</v>
      </c>
      <c r="I30" s="60">
        <v>1618783.99</v>
      </c>
      <c r="J30" s="55">
        <v>756486.39</v>
      </c>
      <c r="K30" s="55">
        <v>822507.97000000009</v>
      </c>
    </row>
    <row r="31" spans="1:11" s="46" customFormat="1" ht="45" x14ac:dyDescent="0.2">
      <c r="A31" s="107" t="s">
        <v>177</v>
      </c>
      <c r="C31" s="108"/>
      <c r="D31" s="108"/>
      <c r="E31" s="108"/>
      <c r="F31" s="108"/>
      <c r="G31" s="108"/>
      <c r="H31" s="108"/>
      <c r="I31" s="108"/>
      <c r="J31" s="108"/>
      <c r="K31" s="108"/>
    </row>
    <row r="32" spans="1:11" ht="30" x14ac:dyDescent="0.2">
      <c r="A32" s="4" t="s">
        <v>169</v>
      </c>
    </row>
    <row r="34" spans="1:11" ht="15.75" thickBot="1" x14ac:dyDescent="0.3"/>
    <row r="35" spans="1:11" x14ac:dyDescent="0.2">
      <c r="A35" s="1" t="s">
        <v>178</v>
      </c>
      <c r="C35" s="56">
        <v>44592</v>
      </c>
      <c r="D35" s="56">
        <v>44620</v>
      </c>
      <c r="E35" s="56">
        <v>44651</v>
      </c>
      <c r="F35" s="56">
        <v>44681</v>
      </c>
      <c r="G35" s="56">
        <v>44712</v>
      </c>
      <c r="H35" s="56">
        <v>44742</v>
      </c>
      <c r="I35" s="56">
        <v>44773</v>
      </c>
      <c r="J35" s="56">
        <v>44804</v>
      </c>
      <c r="K35" s="56">
        <v>44834</v>
      </c>
    </row>
    <row r="36" spans="1:11" ht="15.75" thickBot="1" x14ac:dyDescent="0.25">
      <c r="A36" s="2" t="s">
        <v>4</v>
      </c>
      <c r="C36" s="60">
        <v>365374</v>
      </c>
      <c r="D36" s="55">
        <v>359758</v>
      </c>
      <c r="E36" s="55">
        <v>429501</v>
      </c>
      <c r="F36" s="55">
        <v>477757.88999999996</v>
      </c>
      <c r="G36" s="55">
        <v>496453.19999999995</v>
      </c>
      <c r="H36" s="58">
        <v>523825.60999999993</v>
      </c>
      <c r="I36" s="60">
        <v>538453.76000000001</v>
      </c>
      <c r="J36" s="55">
        <v>556547.59000000008</v>
      </c>
      <c r="K36" s="55">
        <v>481734.65</v>
      </c>
    </row>
    <row r="37" spans="1:11" s="46" customFormat="1" ht="60" x14ac:dyDescent="0.2">
      <c r="A37" s="107" t="s">
        <v>179</v>
      </c>
      <c r="C37" s="108"/>
      <c r="D37" s="108"/>
      <c r="E37" s="108"/>
      <c r="F37" s="108"/>
      <c r="G37" s="108"/>
      <c r="H37" s="108"/>
      <c r="I37" s="108"/>
      <c r="J37" s="108"/>
      <c r="K37" s="108"/>
    </row>
    <row r="38" spans="1:11" ht="30" x14ac:dyDescent="0.2">
      <c r="A38" s="4" t="s">
        <v>169</v>
      </c>
    </row>
    <row r="39" spans="1:11" ht="15.75" thickBot="1" x14ac:dyDescent="0.3"/>
    <row r="40" spans="1:11" x14ac:dyDescent="0.2">
      <c r="A40" s="1" t="s">
        <v>181</v>
      </c>
      <c r="C40" s="56">
        <v>44592</v>
      </c>
      <c r="D40" s="56">
        <v>44620</v>
      </c>
      <c r="E40" s="56">
        <v>44651</v>
      </c>
      <c r="F40" s="56">
        <v>44681</v>
      </c>
      <c r="G40" s="56">
        <v>44712</v>
      </c>
      <c r="H40" s="56">
        <v>44742</v>
      </c>
      <c r="I40" s="56">
        <v>44773</v>
      </c>
      <c r="J40" s="56">
        <v>44804</v>
      </c>
      <c r="K40" s="56">
        <v>44834</v>
      </c>
    </row>
    <row r="41" spans="1:11" ht="15.75" thickBot="1" x14ac:dyDescent="0.25">
      <c r="A41" s="2" t="s">
        <v>4</v>
      </c>
      <c r="C41" s="60">
        <v>307680</v>
      </c>
      <c r="D41" s="55">
        <v>48455</v>
      </c>
      <c r="E41" s="55">
        <v>26342</v>
      </c>
      <c r="F41" s="55">
        <v>14914.94</v>
      </c>
      <c r="G41" s="55">
        <v>15756.879999999997</v>
      </c>
      <c r="H41" s="58">
        <v>15663.819999999998</v>
      </c>
      <c r="I41" s="60">
        <v>15323.48</v>
      </c>
      <c r="J41" s="55">
        <v>15801.34</v>
      </c>
      <c r="K41" s="55">
        <v>12143.16</v>
      </c>
    </row>
    <row r="42" spans="1:11" s="46" customFormat="1" ht="45" x14ac:dyDescent="0.2">
      <c r="A42" s="107" t="s">
        <v>182</v>
      </c>
      <c r="C42" s="108"/>
      <c r="D42" s="108"/>
      <c r="E42" s="108"/>
      <c r="F42" s="108"/>
      <c r="G42" s="108"/>
      <c r="H42" s="108"/>
      <c r="I42" s="108"/>
      <c r="J42" s="108"/>
      <c r="K42" s="108"/>
    </row>
    <row r="43" spans="1:11" ht="30" x14ac:dyDescent="0.2">
      <c r="A43" s="4" t="s">
        <v>169</v>
      </c>
    </row>
    <row r="44" spans="1:11" ht="15.75" thickBot="1" x14ac:dyDescent="0.3"/>
    <row r="45" spans="1:11" x14ac:dyDescent="0.2">
      <c r="A45" s="1" t="s">
        <v>183</v>
      </c>
      <c r="C45" s="56">
        <v>44592</v>
      </c>
      <c r="D45" s="56">
        <v>44620</v>
      </c>
      <c r="E45" s="56">
        <v>44651</v>
      </c>
      <c r="F45" s="56">
        <v>44681</v>
      </c>
      <c r="G45" s="56">
        <v>44712</v>
      </c>
      <c r="H45" s="56">
        <v>44742</v>
      </c>
      <c r="I45" s="56">
        <v>44773</v>
      </c>
      <c r="J45" s="56">
        <v>44804</v>
      </c>
      <c r="K45" s="56">
        <v>44834</v>
      </c>
    </row>
    <row r="46" spans="1:11" ht="15.75" thickBot="1" x14ac:dyDescent="0.25">
      <c r="A46" s="2" t="s">
        <v>4</v>
      </c>
      <c r="C46" s="62">
        <v>15349343</v>
      </c>
      <c r="D46" s="191">
        <v>15414871</v>
      </c>
      <c r="E46" s="55">
        <v>13998136</v>
      </c>
      <c r="F46" s="55">
        <v>11004996.73</v>
      </c>
      <c r="G46" s="55">
        <v>11873410.68</v>
      </c>
      <c r="H46" s="58">
        <v>10287248.59</v>
      </c>
      <c r="I46" s="60">
        <v>10296568.33</v>
      </c>
      <c r="J46" s="55">
        <v>11272048.529999997</v>
      </c>
      <c r="K46" s="55">
        <v>10428502.009999998</v>
      </c>
    </row>
    <row r="47" spans="1:11" x14ac:dyDescent="0.2">
      <c r="A47" s="4" t="s">
        <v>184</v>
      </c>
    </row>
    <row r="48" spans="1:11" s="46" customFormat="1" ht="30" x14ac:dyDescent="0.2">
      <c r="A48" s="107" t="s">
        <v>169</v>
      </c>
      <c r="C48" s="108"/>
      <c r="D48" s="108"/>
      <c r="E48" s="108"/>
      <c r="F48" s="108"/>
      <c r="G48" s="108"/>
      <c r="H48" s="108"/>
      <c r="I48" s="108"/>
      <c r="J48" s="108"/>
      <c r="K48" s="108"/>
    </row>
    <row r="49" spans="1:11" ht="15.75" thickBot="1" x14ac:dyDescent="0.3"/>
    <row r="50" spans="1:11" x14ac:dyDescent="0.2">
      <c r="A50" s="1" t="s">
        <v>185</v>
      </c>
      <c r="C50" s="56">
        <v>44592</v>
      </c>
      <c r="D50" s="56">
        <v>44620</v>
      </c>
      <c r="E50" s="56">
        <v>44651</v>
      </c>
      <c r="F50" s="56">
        <v>44681</v>
      </c>
      <c r="G50" s="56">
        <v>44712</v>
      </c>
      <c r="H50" s="56">
        <v>44742</v>
      </c>
      <c r="I50" s="56">
        <v>44773</v>
      </c>
      <c r="J50" s="56">
        <v>44804</v>
      </c>
      <c r="K50" s="56">
        <v>44834</v>
      </c>
    </row>
    <row r="51" spans="1:11" ht="15.75" thickBot="1" x14ac:dyDescent="0.25">
      <c r="A51" s="2" t="s">
        <v>4</v>
      </c>
      <c r="C51" s="62">
        <v>935788</v>
      </c>
      <c r="D51" s="191">
        <v>807834</v>
      </c>
      <c r="E51" s="55">
        <v>811336</v>
      </c>
      <c r="F51" s="55">
        <v>778506.81999999983</v>
      </c>
      <c r="G51" s="55">
        <v>780499.79999999993</v>
      </c>
      <c r="H51" s="58">
        <v>742670.72000000009</v>
      </c>
      <c r="I51" s="60">
        <v>991289.57</v>
      </c>
      <c r="J51" s="55">
        <v>894077.6100000001</v>
      </c>
      <c r="K51" s="55">
        <v>820277.89</v>
      </c>
    </row>
    <row r="52" spans="1:11" s="46" customFormat="1" ht="45" x14ac:dyDescent="0.2">
      <c r="A52" s="107" t="s">
        <v>186</v>
      </c>
      <c r="C52" s="108"/>
      <c r="D52" s="108"/>
      <c r="E52" s="108"/>
      <c r="F52" s="108"/>
      <c r="G52" s="108"/>
      <c r="H52" s="108"/>
      <c r="I52" s="108"/>
      <c r="J52" s="108"/>
      <c r="K52" s="108"/>
    </row>
    <row r="53" spans="1:11" ht="30" x14ac:dyDescent="0.2">
      <c r="A53" s="26" t="s">
        <v>169</v>
      </c>
    </row>
    <row r="54" spans="1:11" ht="15.75" thickBot="1" x14ac:dyDescent="0.3"/>
    <row r="55" spans="1:11" x14ac:dyDescent="0.2">
      <c r="A55" s="1" t="s">
        <v>187</v>
      </c>
      <c r="C55" s="56">
        <v>44592</v>
      </c>
      <c r="D55" s="56">
        <v>44620</v>
      </c>
      <c r="E55" s="56">
        <v>44651</v>
      </c>
      <c r="F55" s="56">
        <v>44681</v>
      </c>
      <c r="G55" s="56">
        <v>44712</v>
      </c>
      <c r="H55" s="56">
        <v>44742</v>
      </c>
      <c r="I55" s="56">
        <v>44773</v>
      </c>
      <c r="J55" s="56">
        <v>44804</v>
      </c>
      <c r="K55" s="56">
        <v>44834</v>
      </c>
    </row>
    <row r="56" spans="1:11" ht="15.75" thickBot="1" x14ac:dyDescent="0.25">
      <c r="A56" s="2" t="s">
        <v>4</v>
      </c>
      <c r="C56" s="60">
        <v>1611</v>
      </c>
      <c r="D56" s="55">
        <v>0</v>
      </c>
      <c r="E56" s="55">
        <v>0</v>
      </c>
      <c r="F56" s="55">
        <v>2451.2900390625</v>
      </c>
      <c r="G56" s="55">
        <v>1879.75</v>
      </c>
      <c r="H56" s="58">
        <v>0</v>
      </c>
      <c r="I56" s="60">
        <v>1331.88</v>
      </c>
      <c r="J56" s="55">
        <v>0</v>
      </c>
      <c r="K56" s="55">
        <v>0</v>
      </c>
    </row>
    <row r="57" spans="1:11" x14ac:dyDescent="0.2">
      <c r="A57" s="4" t="s">
        <v>188</v>
      </c>
    </row>
    <row r="58" spans="1:11" s="46" customFormat="1" ht="30" x14ac:dyDescent="0.2">
      <c r="A58" s="107" t="s">
        <v>169</v>
      </c>
      <c r="C58" s="108"/>
      <c r="D58" s="108"/>
      <c r="E58" s="108"/>
      <c r="F58" s="108"/>
      <c r="G58" s="108"/>
      <c r="H58" s="108"/>
      <c r="I58" s="108"/>
      <c r="J58" s="108"/>
      <c r="K58" s="108"/>
    </row>
    <row r="59" spans="1:11" ht="15.75" thickBot="1" x14ac:dyDescent="0.3"/>
    <row r="60" spans="1:11" x14ac:dyDescent="0.2">
      <c r="A60" s="1" t="s">
        <v>189</v>
      </c>
      <c r="C60" s="56">
        <v>44592</v>
      </c>
      <c r="D60" s="56">
        <v>44620</v>
      </c>
      <c r="E60" s="56">
        <v>44651</v>
      </c>
      <c r="F60" s="56">
        <v>44681</v>
      </c>
      <c r="G60" s="56">
        <v>44712</v>
      </c>
      <c r="H60" s="56">
        <v>44742</v>
      </c>
      <c r="I60" s="56">
        <v>44773</v>
      </c>
      <c r="J60" s="56">
        <v>44804</v>
      </c>
      <c r="K60" s="56">
        <v>44834</v>
      </c>
    </row>
    <row r="61" spans="1:11" ht="15.75" thickBot="1" x14ac:dyDescent="0.25">
      <c r="A61" s="2" t="s">
        <v>4</v>
      </c>
      <c r="C61" s="60">
        <v>3574737</v>
      </c>
      <c r="D61" s="55">
        <v>0</v>
      </c>
      <c r="E61" s="55">
        <v>9213322</v>
      </c>
      <c r="F61" s="55">
        <v>0</v>
      </c>
      <c r="G61" s="55">
        <v>0</v>
      </c>
      <c r="H61" s="58">
        <v>0</v>
      </c>
      <c r="I61" s="60">
        <v>0</v>
      </c>
      <c r="J61" s="55">
        <v>0</v>
      </c>
      <c r="K61" s="55">
        <v>0</v>
      </c>
    </row>
    <row r="62" spans="1:11" ht="30" x14ac:dyDescent="0.2">
      <c r="A62" s="4" t="s">
        <v>190</v>
      </c>
    </row>
    <row r="63" spans="1:11" s="46" customFormat="1" ht="30" x14ac:dyDescent="0.2">
      <c r="A63" s="107" t="s">
        <v>169</v>
      </c>
      <c r="C63" s="108"/>
      <c r="D63" s="108"/>
      <c r="E63" s="108"/>
      <c r="F63" s="108"/>
      <c r="G63" s="108"/>
      <c r="H63" s="108"/>
      <c r="I63" s="108"/>
      <c r="J63" s="108"/>
      <c r="K63" s="108"/>
    </row>
    <row r="64" spans="1:11" ht="15.75" thickBot="1" x14ac:dyDescent="0.3"/>
    <row r="65" spans="1:11" x14ac:dyDescent="0.2">
      <c r="A65" s="1" t="s">
        <v>191</v>
      </c>
      <c r="C65" s="56">
        <v>44592</v>
      </c>
      <c r="D65" s="56">
        <v>44620</v>
      </c>
      <c r="E65" s="56">
        <v>44651</v>
      </c>
      <c r="F65" s="56">
        <v>44681</v>
      </c>
      <c r="G65" s="56">
        <v>44712</v>
      </c>
      <c r="H65" s="56">
        <v>44742</v>
      </c>
      <c r="I65" s="56">
        <v>44773</v>
      </c>
      <c r="J65" s="56">
        <v>44804</v>
      </c>
      <c r="K65" s="56">
        <v>44834</v>
      </c>
    </row>
    <row r="66" spans="1:11" ht="15.75" thickBot="1" x14ac:dyDescent="0.25">
      <c r="A66" s="2" t="s">
        <v>4</v>
      </c>
      <c r="C66" s="60">
        <v>0</v>
      </c>
      <c r="D66" s="55">
        <v>0</v>
      </c>
      <c r="E66" s="55">
        <v>0</v>
      </c>
      <c r="F66" s="55">
        <v>0</v>
      </c>
      <c r="G66" s="55">
        <v>0</v>
      </c>
      <c r="H66" s="55">
        <v>0</v>
      </c>
      <c r="I66" s="55">
        <v>0</v>
      </c>
      <c r="J66" s="55">
        <v>0</v>
      </c>
      <c r="K66" s="55">
        <v>0</v>
      </c>
    </row>
    <row r="67" spans="1:11" ht="45" x14ac:dyDescent="0.2">
      <c r="A67" s="4" t="s">
        <v>192</v>
      </c>
    </row>
    <row r="68" spans="1:11" ht="30" x14ac:dyDescent="0.2">
      <c r="A68" s="4" t="s">
        <v>169</v>
      </c>
    </row>
    <row r="69" spans="1:11" ht="15.75" thickBot="1" x14ac:dyDescent="0.3"/>
    <row r="70" spans="1:11" x14ac:dyDescent="0.2">
      <c r="A70" s="1" t="s">
        <v>193</v>
      </c>
      <c r="C70" s="56">
        <v>44592</v>
      </c>
      <c r="D70" s="56">
        <v>44620</v>
      </c>
      <c r="E70" s="56">
        <v>44651</v>
      </c>
      <c r="F70" s="56">
        <v>44681</v>
      </c>
      <c r="G70" s="56">
        <v>44712</v>
      </c>
      <c r="H70" s="56">
        <v>44742</v>
      </c>
      <c r="I70" s="56">
        <v>44773</v>
      </c>
      <c r="J70" s="56">
        <v>44804</v>
      </c>
      <c r="K70" s="56">
        <v>44834</v>
      </c>
    </row>
    <row r="71" spans="1:11" ht="15.75" thickBot="1" x14ac:dyDescent="0.25">
      <c r="A71" s="2" t="s">
        <v>4</v>
      </c>
      <c r="C71" s="60">
        <v>0</v>
      </c>
      <c r="D71" s="55">
        <v>0</v>
      </c>
      <c r="E71" s="55">
        <v>0</v>
      </c>
      <c r="F71" s="55">
        <v>0</v>
      </c>
      <c r="G71" s="55">
        <v>0</v>
      </c>
      <c r="H71" s="55">
        <v>0</v>
      </c>
      <c r="I71" s="55">
        <v>0</v>
      </c>
      <c r="J71" s="55">
        <v>0</v>
      </c>
      <c r="K71" s="55">
        <v>0</v>
      </c>
    </row>
    <row r="72" spans="1:11" ht="60" x14ac:dyDescent="0.2">
      <c r="A72" s="4" t="s">
        <v>194</v>
      </c>
    </row>
    <row r="73" spans="1:11" ht="30" x14ac:dyDescent="0.2">
      <c r="A73" s="4" t="s">
        <v>169</v>
      </c>
    </row>
    <row r="74" spans="1:11" ht="15.75" thickBot="1" x14ac:dyDescent="0.3"/>
    <row r="75" spans="1:11" x14ac:dyDescent="0.2">
      <c r="A75" s="1" t="s">
        <v>195</v>
      </c>
      <c r="C75" s="56">
        <v>44592</v>
      </c>
      <c r="D75" s="56">
        <v>44620</v>
      </c>
      <c r="E75" s="56">
        <v>44651</v>
      </c>
      <c r="F75" s="56">
        <v>44681</v>
      </c>
      <c r="G75" s="56">
        <v>44712</v>
      </c>
      <c r="H75" s="56">
        <v>44742</v>
      </c>
      <c r="I75" s="56">
        <v>44773</v>
      </c>
      <c r="J75" s="56">
        <v>44804</v>
      </c>
      <c r="K75" s="56">
        <v>44834</v>
      </c>
    </row>
    <row r="76" spans="1:11" ht="15.75" thickBot="1" x14ac:dyDescent="0.25">
      <c r="A76" s="2" t="s">
        <v>4</v>
      </c>
      <c r="C76" s="60">
        <v>6275681</v>
      </c>
      <c r="D76" s="55">
        <v>6140662</v>
      </c>
      <c r="E76" s="55">
        <v>6446614</v>
      </c>
      <c r="F76" s="55">
        <v>6855684.0700000003</v>
      </c>
      <c r="G76" s="55">
        <v>7660680.0300000003</v>
      </c>
      <c r="H76" s="58">
        <v>7079534.8200000003</v>
      </c>
      <c r="I76" s="60">
        <v>7824402.8300000001</v>
      </c>
      <c r="J76" s="55">
        <v>7147005.6000000006</v>
      </c>
      <c r="K76" s="55">
        <v>6989587.5600000005</v>
      </c>
    </row>
    <row r="77" spans="1:11" s="46" customFormat="1" ht="30" x14ac:dyDescent="0.2">
      <c r="A77" s="107" t="s">
        <v>196</v>
      </c>
      <c r="C77" s="108"/>
      <c r="D77" s="108"/>
      <c r="E77" s="108"/>
      <c r="F77" s="108"/>
      <c r="G77" s="108"/>
      <c r="H77" s="108"/>
      <c r="I77" s="108"/>
      <c r="J77" s="108"/>
      <c r="K77" s="108"/>
    </row>
    <row r="78" spans="1:11" ht="30" x14ac:dyDescent="0.2">
      <c r="A78" s="4" t="s">
        <v>169</v>
      </c>
    </row>
    <row r="79" spans="1:11" ht="15.75" thickBot="1" x14ac:dyDescent="0.3"/>
    <row r="80" spans="1:11" ht="45" x14ac:dyDescent="0.2">
      <c r="A80" s="28" t="s">
        <v>197</v>
      </c>
      <c r="C80" s="56">
        <v>44592</v>
      </c>
      <c r="D80" s="56">
        <v>44620</v>
      </c>
      <c r="E80" s="56">
        <v>44651</v>
      </c>
      <c r="F80" s="56">
        <v>44681</v>
      </c>
      <c r="G80" s="56">
        <v>44712</v>
      </c>
      <c r="H80" s="56">
        <v>44742</v>
      </c>
      <c r="I80" s="56">
        <v>44773</v>
      </c>
      <c r="J80" s="56">
        <v>44804</v>
      </c>
      <c r="K80" s="56">
        <v>44834</v>
      </c>
    </row>
    <row r="81" spans="1:11" ht="15.75" thickBot="1" x14ac:dyDescent="0.25">
      <c r="A81" s="22" t="s">
        <v>198</v>
      </c>
      <c r="C81" s="62">
        <f>+C6+C12+C18+C24+C30+C36+C41+C46+C51+C56+C61+C76</f>
        <v>55499091</v>
      </c>
      <c r="D81" s="62">
        <f>+D6+D12+D18+D24+D30+D36+D41+D46+D51+D56+D61+D66+D71+D76</f>
        <v>44866692</v>
      </c>
      <c r="E81" s="62">
        <f t="shared" ref="E81:K81" si="0">+E6+E12+E18+E24+E30+E36+E41+E46+E51+E56+E61+E66+E71+E76</f>
        <v>53097067</v>
      </c>
      <c r="F81" s="62">
        <f t="shared" si="0"/>
        <v>41500347.017275393</v>
      </c>
      <c r="G81" s="62">
        <f t="shared" si="0"/>
        <v>47812797.891171873</v>
      </c>
      <c r="H81" s="62">
        <f t="shared" si="0"/>
        <v>44823499.325505368</v>
      </c>
      <c r="I81" s="62">
        <f t="shared" si="0"/>
        <v>48420065.57</v>
      </c>
      <c r="J81" s="62">
        <f t="shared" si="0"/>
        <v>46777568.982470699</v>
      </c>
      <c r="K81" s="62">
        <f t="shared" si="0"/>
        <v>43169082.348576665</v>
      </c>
    </row>
    <row r="82" spans="1:11" ht="45" x14ac:dyDescent="0.2">
      <c r="A82" s="26" t="s">
        <v>199</v>
      </c>
      <c r="I82" s="61" t="s">
        <v>180</v>
      </c>
    </row>
    <row r="83" spans="1:11" ht="15.75" thickBot="1" x14ac:dyDescent="0.3"/>
    <row r="84" spans="1:11" x14ac:dyDescent="0.2">
      <c r="A84" s="1" t="s">
        <v>200</v>
      </c>
      <c r="C84" s="56">
        <v>44592</v>
      </c>
      <c r="D84" s="56">
        <v>44620</v>
      </c>
      <c r="E84" s="56">
        <v>44651</v>
      </c>
      <c r="F84" s="56">
        <v>44681</v>
      </c>
      <c r="G84" s="56">
        <v>44712</v>
      </c>
      <c r="H84" s="56">
        <v>44742</v>
      </c>
      <c r="I84" s="56">
        <v>44773</v>
      </c>
      <c r="J84" s="56">
        <v>44804</v>
      </c>
      <c r="K84" s="56">
        <v>44834</v>
      </c>
    </row>
    <row r="85" spans="1:11" ht="15.75" thickBot="1" x14ac:dyDescent="0.25">
      <c r="A85" s="2" t="s">
        <v>4</v>
      </c>
      <c r="C85" s="60">
        <v>0</v>
      </c>
      <c r="D85" s="60">
        <v>0</v>
      </c>
      <c r="E85" s="60">
        <v>0</v>
      </c>
      <c r="F85" s="60">
        <v>0</v>
      </c>
      <c r="G85" s="60">
        <v>0</v>
      </c>
      <c r="H85" s="60">
        <v>0</v>
      </c>
      <c r="I85" s="60">
        <v>0</v>
      </c>
      <c r="J85" s="55">
        <v>206211.51</v>
      </c>
      <c r="K85" s="55">
        <v>0</v>
      </c>
    </row>
    <row r="86" spans="1:11" ht="30" x14ac:dyDescent="0.2">
      <c r="A86" s="4" t="s">
        <v>201</v>
      </c>
    </row>
    <row r="87" spans="1:11" x14ac:dyDescent="0.2">
      <c r="A87" s="4" t="s">
        <v>202</v>
      </c>
    </row>
    <row r="88" spans="1:11" ht="30" x14ac:dyDescent="0.2">
      <c r="A88" s="4" t="s">
        <v>203</v>
      </c>
    </row>
    <row r="89" spans="1:11" ht="15.75" thickBot="1" x14ac:dyDescent="0.3"/>
    <row r="90" spans="1:11" x14ac:dyDescent="0.2">
      <c r="A90" s="1" t="s">
        <v>204</v>
      </c>
      <c r="C90" s="56">
        <v>44592</v>
      </c>
      <c r="D90" s="56">
        <v>44620</v>
      </c>
      <c r="E90" s="56">
        <v>44651</v>
      </c>
      <c r="F90" s="56">
        <v>44681</v>
      </c>
      <c r="G90" s="56">
        <v>44712</v>
      </c>
      <c r="H90" s="56">
        <v>44742</v>
      </c>
      <c r="I90" s="56">
        <v>44773</v>
      </c>
      <c r="J90" s="56">
        <v>44804</v>
      </c>
      <c r="K90" s="56">
        <v>44834</v>
      </c>
    </row>
    <row r="91" spans="1:11" ht="15.75" thickBot="1" x14ac:dyDescent="0.25">
      <c r="A91" s="2" t="s">
        <v>4</v>
      </c>
      <c r="C91" s="60">
        <v>0</v>
      </c>
      <c r="D91" s="55">
        <v>0</v>
      </c>
      <c r="E91" s="55">
        <v>0</v>
      </c>
      <c r="F91" s="55">
        <v>0</v>
      </c>
      <c r="G91" s="55">
        <v>0</v>
      </c>
      <c r="H91" s="55">
        <v>0</v>
      </c>
      <c r="I91" s="55">
        <v>0</v>
      </c>
      <c r="J91" s="55">
        <v>0</v>
      </c>
      <c r="K91" s="55">
        <v>0</v>
      </c>
    </row>
    <row r="92" spans="1:11" ht="30" x14ac:dyDescent="0.2">
      <c r="A92" s="4" t="s">
        <v>205</v>
      </c>
    </row>
    <row r="93" spans="1:11" x14ac:dyDescent="0.2">
      <c r="A93" s="4" t="s">
        <v>206</v>
      </c>
    </row>
    <row r="94" spans="1:11" ht="30" x14ac:dyDescent="0.2">
      <c r="A94" s="4" t="s">
        <v>207</v>
      </c>
    </row>
    <row r="95" spans="1:11" ht="15.75" thickBot="1" x14ac:dyDescent="0.3"/>
    <row r="96" spans="1:11" x14ac:dyDescent="0.2">
      <c r="A96" s="1" t="s">
        <v>208</v>
      </c>
      <c r="C96" s="56">
        <v>44592</v>
      </c>
      <c r="D96" s="56">
        <v>44620</v>
      </c>
      <c r="E96" s="56">
        <v>44651</v>
      </c>
      <c r="F96" s="56">
        <v>44681</v>
      </c>
      <c r="G96" s="56">
        <v>44712</v>
      </c>
      <c r="H96" s="56">
        <v>44742</v>
      </c>
      <c r="I96" s="56">
        <v>44773</v>
      </c>
      <c r="J96" s="56">
        <v>44804</v>
      </c>
      <c r="K96" s="56">
        <v>44834</v>
      </c>
    </row>
    <row r="97" spans="1:11" ht="15.75" thickBot="1" x14ac:dyDescent="0.25">
      <c r="A97" s="2" t="s">
        <v>4</v>
      </c>
      <c r="C97" s="60">
        <v>0</v>
      </c>
      <c r="D97" s="55">
        <v>0</v>
      </c>
      <c r="E97" s="55">
        <v>0</v>
      </c>
      <c r="F97" s="55">
        <v>0</v>
      </c>
      <c r="G97" s="55">
        <v>0</v>
      </c>
      <c r="H97" s="55">
        <v>0</v>
      </c>
      <c r="I97" s="55">
        <v>0</v>
      </c>
      <c r="J97" s="55">
        <v>0</v>
      </c>
      <c r="K97" s="55">
        <v>0</v>
      </c>
    </row>
    <row r="98" spans="1:11" ht="30" x14ac:dyDescent="0.2">
      <c r="A98" s="26" t="s">
        <v>209</v>
      </c>
    </row>
    <row r="99" spans="1:11" x14ac:dyDescent="0.2">
      <c r="A99" s="26" t="s">
        <v>206</v>
      </c>
    </row>
    <row r="100" spans="1:11" ht="30" x14ac:dyDescent="0.2">
      <c r="A100" s="26" t="s">
        <v>207</v>
      </c>
    </row>
    <row r="101" spans="1:11" ht="15.75" thickBot="1" x14ac:dyDescent="0.3"/>
    <row r="102" spans="1:11" x14ac:dyDescent="0.2">
      <c r="A102" s="1" t="s">
        <v>210</v>
      </c>
      <c r="C102" s="56">
        <v>44592</v>
      </c>
      <c r="D102" s="56">
        <v>44620</v>
      </c>
      <c r="E102" s="56">
        <v>44651</v>
      </c>
      <c r="F102" s="56">
        <v>44681</v>
      </c>
      <c r="G102" s="56">
        <v>44712</v>
      </c>
      <c r="H102" s="56">
        <v>44742</v>
      </c>
      <c r="I102" s="56">
        <v>44773</v>
      </c>
      <c r="J102" s="56">
        <v>44804</v>
      </c>
      <c r="K102" s="56">
        <v>44834</v>
      </c>
    </row>
    <row r="103" spans="1:11" ht="15.75" thickBot="1" x14ac:dyDescent="0.25">
      <c r="A103" s="2" t="s">
        <v>4</v>
      </c>
      <c r="C103" s="60">
        <v>283891</v>
      </c>
      <c r="D103" s="55">
        <v>0</v>
      </c>
      <c r="E103" s="55">
        <v>505105655</v>
      </c>
      <c r="F103" s="55">
        <v>0</v>
      </c>
      <c r="G103" s="55">
        <v>0</v>
      </c>
      <c r="H103" s="58">
        <v>0</v>
      </c>
      <c r="I103" s="60">
        <v>0</v>
      </c>
      <c r="J103" s="55">
        <v>-4234.8999999999996</v>
      </c>
      <c r="K103" s="55">
        <v>0</v>
      </c>
    </row>
    <row r="104" spans="1:11" s="46" customFormat="1" ht="30" x14ac:dyDescent="0.2">
      <c r="A104" s="107" t="s">
        <v>211</v>
      </c>
      <c r="C104" s="108" t="s">
        <v>180</v>
      </c>
      <c r="D104" s="108"/>
      <c r="E104" s="108"/>
      <c r="F104" s="108"/>
      <c r="G104" s="108"/>
      <c r="H104" s="108"/>
      <c r="I104" s="108"/>
      <c r="J104" s="108"/>
      <c r="K104" s="108"/>
    </row>
    <row r="105" spans="1:11" ht="30" x14ac:dyDescent="0.2">
      <c r="A105" s="26" t="s">
        <v>169</v>
      </c>
    </row>
    <row r="106" spans="1:11" ht="15.75" thickBot="1" x14ac:dyDescent="0.3"/>
    <row r="107" spans="1:11" x14ac:dyDescent="0.25">
      <c r="A107" s="29" t="s">
        <v>212</v>
      </c>
      <c r="C107" s="56">
        <v>44592</v>
      </c>
      <c r="D107" s="56">
        <v>44620</v>
      </c>
      <c r="E107" s="56">
        <v>44651</v>
      </c>
      <c r="F107" s="56">
        <v>44681</v>
      </c>
      <c r="G107" s="56">
        <v>44712</v>
      </c>
      <c r="H107" s="56">
        <v>44742</v>
      </c>
      <c r="I107" s="56">
        <v>44773</v>
      </c>
      <c r="J107" s="56">
        <v>44804</v>
      </c>
      <c r="K107" s="56">
        <v>44834</v>
      </c>
    </row>
    <row r="108" spans="1:11" ht="15.75" thickBot="1" x14ac:dyDescent="0.25">
      <c r="A108" s="28" t="s">
        <v>213</v>
      </c>
      <c r="C108" s="62">
        <f>+C81+C85+C91+C97+C103</f>
        <v>55782982</v>
      </c>
      <c r="D108" s="62">
        <f>+D81+D85+D91+D97+D103</f>
        <v>44866692</v>
      </c>
      <c r="E108" s="62">
        <f t="shared" ref="E108:H108" si="1">+E81+E85+E91+E97+E103</f>
        <v>558202722</v>
      </c>
      <c r="F108" s="62">
        <f t="shared" si="1"/>
        <v>41500347.017275393</v>
      </c>
      <c r="G108" s="62">
        <f t="shared" si="1"/>
        <v>47812797.891171873</v>
      </c>
      <c r="H108" s="62">
        <f t="shared" si="1"/>
        <v>44823499.325505368</v>
      </c>
      <c r="I108" s="60">
        <v>0</v>
      </c>
      <c r="J108" s="62">
        <f t="shared" ref="J108:K108" si="2">+J81+J85+J91+J97+J103</f>
        <v>46979545.592470698</v>
      </c>
      <c r="K108" s="62">
        <f t="shared" si="2"/>
        <v>43169082.348576665</v>
      </c>
    </row>
    <row r="109" spans="1:11" ht="45" x14ac:dyDescent="0.2">
      <c r="A109" s="26" t="s">
        <v>214</v>
      </c>
    </row>
    <row r="110" spans="1:11" ht="15.75" thickBot="1" x14ac:dyDescent="0.3"/>
    <row r="111" spans="1:11" x14ac:dyDescent="0.2">
      <c r="A111" s="1" t="s">
        <v>215</v>
      </c>
      <c r="C111" s="56">
        <v>44592</v>
      </c>
      <c r="D111" s="56">
        <v>44620</v>
      </c>
      <c r="E111" s="56">
        <v>44651</v>
      </c>
      <c r="F111" s="56">
        <v>44681</v>
      </c>
      <c r="G111" s="56">
        <v>44712</v>
      </c>
      <c r="H111" s="56">
        <v>44742</v>
      </c>
      <c r="I111" s="56">
        <v>44773</v>
      </c>
      <c r="J111" s="56">
        <v>44804</v>
      </c>
      <c r="K111" s="56">
        <v>44834</v>
      </c>
    </row>
    <row r="112" spans="1:11" ht="15.75" thickBot="1" x14ac:dyDescent="0.25">
      <c r="A112" s="2" t="s">
        <v>4</v>
      </c>
      <c r="C112" s="60">
        <v>14593032.210000001</v>
      </c>
      <c r="D112" s="60">
        <v>10251672.010000002</v>
      </c>
      <c r="E112" s="60">
        <v>10965258.840000002</v>
      </c>
      <c r="F112" s="60">
        <v>11261248.879999999</v>
      </c>
      <c r="G112" s="60">
        <v>17268679.654999997</v>
      </c>
      <c r="H112" s="60">
        <v>14253521.840000002</v>
      </c>
      <c r="I112" s="60">
        <v>19985253.810000002</v>
      </c>
      <c r="J112" s="60">
        <v>13410588.955</v>
      </c>
      <c r="K112" s="55">
        <v>14000574.48</v>
      </c>
    </row>
    <row r="113" spans="1:11" s="46" customFormat="1" ht="60" x14ac:dyDescent="0.2">
      <c r="A113" s="107" t="s">
        <v>216</v>
      </c>
      <c r="C113" s="108"/>
      <c r="D113" s="108"/>
      <c r="E113" s="108"/>
      <c r="F113" s="108"/>
      <c r="G113" s="108"/>
      <c r="H113" s="108"/>
      <c r="I113" s="108"/>
      <c r="J113" s="108"/>
      <c r="K113" s="108"/>
    </row>
    <row r="114" spans="1:11" ht="30" x14ac:dyDescent="0.2">
      <c r="A114" s="26" t="s">
        <v>217</v>
      </c>
    </row>
    <row r="115" spans="1:11" ht="15.75" thickBot="1" x14ac:dyDescent="0.3"/>
    <row r="116" spans="1:11" x14ac:dyDescent="0.2">
      <c r="A116" s="1" t="s">
        <v>218</v>
      </c>
      <c r="C116" s="56">
        <v>44592</v>
      </c>
      <c r="D116" s="56">
        <v>44620</v>
      </c>
      <c r="E116" s="56">
        <v>44651</v>
      </c>
      <c r="F116" s="56">
        <v>44681</v>
      </c>
      <c r="G116" s="56">
        <v>44712</v>
      </c>
      <c r="H116" s="56">
        <v>44742</v>
      </c>
      <c r="I116" s="56">
        <v>44773</v>
      </c>
      <c r="J116" s="56">
        <v>44804</v>
      </c>
      <c r="K116" s="56">
        <v>44834</v>
      </c>
    </row>
    <row r="117" spans="1:11" ht="15.75" thickBot="1" x14ac:dyDescent="0.25">
      <c r="A117" s="2" t="s">
        <v>4</v>
      </c>
      <c r="C117" s="60">
        <v>3963839.05</v>
      </c>
      <c r="D117" s="55">
        <v>3828952.3999999994</v>
      </c>
      <c r="E117" s="55">
        <v>4935455.1900000004</v>
      </c>
      <c r="F117" s="55">
        <v>2789082.5399999996</v>
      </c>
      <c r="G117" s="55">
        <v>4315837.585</v>
      </c>
      <c r="H117" s="55">
        <v>5159476.1100000003</v>
      </c>
      <c r="I117" s="55">
        <v>4714646.6900000004</v>
      </c>
      <c r="J117" s="55">
        <v>5784216.0449999999</v>
      </c>
      <c r="K117" s="55">
        <v>5730217.4100000001</v>
      </c>
    </row>
    <row r="118" spans="1:11" s="46" customFormat="1" ht="60" x14ac:dyDescent="0.2">
      <c r="A118" s="107" t="s">
        <v>219</v>
      </c>
      <c r="C118" s="108"/>
      <c r="D118" s="108"/>
      <c r="E118" s="108"/>
      <c r="F118" s="108"/>
      <c r="G118" s="108"/>
      <c r="H118" s="108"/>
      <c r="I118" s="108"/>
      <c r="J118" s="108"/>
      <c r="K118" s="108"/>
    </row>
    <row r="119" spans="1:11" ht="30" x14ac:dyDescent="0.2">
      <c r="A119" s="26" t="s">
        <v>217</v>
      </c>
    </row>
    <row r="120" spans="1:11" ht="15.75" thickBot="1" x14ac:dyDescent="0.3"/>
    <row r="121" spans="1:11" x14ac:dyDescent="0.2">
      <c r="A121" s="1" t="s">
        <v>220</v>
      </c>
      <c r="C121" s="56">
        <v>44592</v>
      </c>
      <c r="D121" s="56">
        <v>44620</v>
      </c>
      <c r="E121" s="56">
        <v>44651</v>
      </c>
      <c r="F121" s="56">
        <v>44681</v>
      </c>
      <c r="G121" s="56">
        <v>44712</v>
      </c>
      <c r="H121" s="56">
        <v>44742</v>
      </c>
      <c r="I121" s="56">
        <v>44773</v>
      </c>
      <c r="J121" s="56">
        <v>44804</v>
      </c>
      <c r="K121" s="56">
        <v>44834</v>
      </c>
    </row>
    <row r="122" spans="1:11" ht="15.75" thickBot="1" x14ac:dyDescent="0.25">
      <c r="A122" s="2" t="s">
        <v>4</v>
      </c>
      <c r="C122" s="60">
        <v>2337083.66</v>
      </c>
      <c r="D122" s="55">
        <v>2425465.75</v>
      </c>
      <c r="E122" s="55">
        <v>2689181.18</v>
      </c>
      <c r="F122" s="55">
        <v>2060510.08</v>
      </c>
      <c r="G122" s="55">
        <v>3184535.4900000007</v>
      </c>
      <c r="H122" s="55">
        <v>3132007.5</v>
      </c>
      <c r="I122" s="55">
        <v>2924065.38</v>
      </c>
      <c r="J122" s="55">
        <v>3042057.9</v>
      </c>
      <c r="K122" s="55">
        <v>3434865.94</v>
      </c>
    </row>
    <row r="123" spans="1:11" s="46" customFormat="1" ht="60" x14ac:dyDescent="0.2">
      <c r="A123" s="107" t="s">
        <v>221</v>
      </c>
      <c r="C123" s="108"/>
      <c r="D123" s="108"/>
      <c r="E123" s="108"/>
      <c r="F123" s="108"/>
      <c r="G123" s="108"/>
      <c r="H123" s="108"/>
      <c r="I123" s="108"/>
      <c r="J123" s="108"/>
      <c r="K123" s="108"/>
    </row>
    <row r="124" spans="1:11" ht="30" x14ac:dyDescent="0.2">
      <c r="A124" s="4" t="s">
        <v>217</v>
      </c>
    </row>
    <row r="125" spans="1:11" ht="15.75" thickBot="1" x14ac:dyDescent="0.3"/>
    <row r="126" spans="1:11" x14ac:dyDescent="0.2">
      <c r="A126" s="1" t="s">
        <v>222</v>
      </c>
      <c r="C126" s="56">
        <v>44592</v>
      </c>
      <c r="D126" s="56">
        <v>44620</v>
      </c>
      <c r="E126" s="56">
        <v>44651</v>
      </c>
      <c r="F126" s="56">
        <v>44681</v>
      </c>
      <c r="G126" s="56">
        <v>44712</v>
      </c>
      <c r="H126" s="56">
        <v>44742</v>
      </c>
      <c r="I126" s="56">
        <v>44773</v>
      </c>
      <c r="J126" s="56">
        <v>44804</v>
      </c>
      <c r="K126" s="56">
        <v>44834</v>
      </c>
    </row>
    <row r="127" spans="1:11" ht="15.75" thickBot="1" x14ac:dyDescent="0.25">
      <c r="A127" s="2" t="s">
        <v>4</v>
      </c>
      <c r="C127" s="60">
        <v>7283941.3699999992</v>
      </c>
      <c r="D127" s="55">
        <v>5886243.8900000006</v>
      </c>
      <c r="E127" s="55">
        <v>6739128.3000000007</v>
      </c>
      <c r="F127" s="55">
        <v>8600271.8399999999</v>
      </c>
      <c r="G127" s="55">
        <f>10781469.07-9799.91</f>
        <v>10771669.16</v>
      </c>
      <c r="H127" s="55">
        <v>13215246.41</v>
      </c>
      <c r="I127" s="55">
        <v>10698612.199999999</v>
      </c>
      <c r="J127" s="55">
        <v>10326036.939999999</v>
      </c>
      <c r="K127" s="55">
        <v>12301304.200000001</v>
      </c>
    </row>
    <row r="128" spans="1:11" ht="30" x14ac:dyDescent="0.2">
      <c r="A128" s="26" t="s">
        <v>223</v>
      </c>
    </row>
    <row r="129" spans="1:11" s="46" customFormat="1" ht="30" x14ac:dyDescent="0.2">
      <c r="A129" s="107" t="s">
        <v>217</v>
      </c>
      <c r="C129" s="108"/>
      <c r="D129" s="108"/>
      <c r="E129" s="108"/>
      <c r="F129" s="108"/>
      <c r="G129" s="108"/>
      <c r="H129" s="108"/>
      <c r="I129" s="108"/>
      <c r="J129" s="108"/>
      <c r="K129" s="108"/>
    </row>
    <row r="130" spans="1:11" ht="15.75" thickBot="1" x14ac:dyDescent="0.3"/>
    <row r="131" spans="1:11" x14ac:dyDescent="0.2">
      <c r="A131" s="1" t="s">
        <v>224</v>
      </c>
      <c r="C131" s="56">
        <v>44592</v>
      </c>
      <c r="D131" s="56">
        <v>44620</v>
      </c>
      <c r="E131" s="56">
        <v>44651</v>
      </c>
      <c r="F131" s="56">
        <v>44681</v>
      </c>
      <c r="G131" s="56">
        <v>44712</v>
      </c>
      <c r="H131" s="56">
        <v>44742</v>
      </c>
      <c r="I131" s="56">
        <v>44773</v>
      </c>
      <c r="J131" s="56">
        <v>44804</v>
      </c>
      <c r="K131" s="56">
        <v>44834</v>
      </c>
    </row>
    <row r="132" spans="1:11" ht="15.75" thickBot="1" x14ac:dyDescent="0.25">
      <c r="A132" s="2" t="s">
        <v>4</v>
      </c>
      <c r="C132" s="60">
        <v>4569904.5300000012</v>
      </c>
      <c r="D132" s="55">
        <v>2383235.5700000003</v>
      </c>
      <c r="E132" s="55">
        <v>1711196.77</v>
      </c>
      <c r="F132" s="55">
        <v>7942005.700000003</v>
      </c>
      <c r="G132" s="55">
        <v>1932089.4600000009</v>
      </c>
      <c r="H132" s="58">
        <v>1895126.8999999985</v>
      </c>
      <c r="I132" s="60">
        <v>2150713.9499999955</v>
      </c>
      <c r="J132" s="55">
        <v>2009732.0100000054</v>
      </c>
      <c r="K132" s="55">
        <v>1710066.14</v>
      </c>
    </row>
    <row r="133" spans="1:11" ht="45" x14ac:dyDescent="0.2">
      <c r="A133" s="4" t="s">
        <v>225</v>
      </c>
    </row>
    <row r="134" spans="1:11" s="46" customFormat="1" ht="30" x14ac:dyDescent="0.2">
      <c r="A134" s="107" t="s">
        <v>217</v>
      </c>
      <c r="C134" s="108"/>
      <c r="D134" s="108"/>
      <c r="E134" s="108"/>
      <c r="F134" s="108"/>
      <c r="G134" s="108"/>
      <c r="H134" s="108"/>
      <c r="I134" s="108"/>
      <c r="J134" s="108"/>
      <c r="K134" s="108"/>
    </row>
    <row r="135" spans="1:11" ht="15.75" thickBot="1" x14ac:dyDescent="0.3"/>
    <row r="136" spans="1:11" x14ac:dyDescent="0.2">
      <c r="A136" s="1" t="s">
        <v>226</v>
      </c>
      <c r="C136" s="56">
        <v>44592</v>
      </c>
      <c r="D136" s="56">
        <v>44620</v>
      </c>
      <c r="E136" s="56">
        <v>44651</v>
      </c>
      <c r="F136" s="56">
        <v>44681</v>
      </c>
      <c r="G136" s="56">
        <v>44712</v>
      </c>
      <c r="H136" s="56">
        <v>44742</v>
      </c>
      <c r="I136" s="56">
        <v>44773</v>
      </c>
      <c r="J136" s="56">
        <v>44804</v>
      </c>
      <c r="K136" s="56">
        <v>44834</v>
      </c>
    </row>
    <row r="137" spans="1:11" ht="15.75" thickBot="1" x14ac:dyDescent="0.25">
      <c r="A137" s="2" t="s">
        <v>4</v>
      </c>
      <c r="C137" s="60">
        <v>3876031.05</v>
      </c>
      <c r="D137" s="55">
        <v>5344335.51</v>
      </c>
      <c r="E137" s="55">
        <v>5118244.59</v>
      </c>
      <c r="F137" s="55">
        <v>0</v>
      </c>
      <c r="G137" s="55">
        <v>10388791.779999999</v>
      </c>
      <c r="H137" s="55">
        <v>5836269.3300000001</v>
      </c>
      <c r="I137" s="55">
        <v>6099516.5800000001</v>
      </c>
      <c r="J137" s="55">
        <v>5624709.4500000002</v>
      </c>
      <c r="K137" s="55">
        <v>5542078.6699999999</v>
      </c>
    </row>
    <row r="138" spans="1:11" ht="30" x14ac:dyDescent="0.2">
      <c r="A138" s="26" t="s">
        <v>227</v>
      </c>
    </row>
    <row r="139" spans="1:11" s="46" customFormat="1" ht="30" x14ac:dyDescent="0.2">
      <c r="A139" s="107" t="s">
        <v>217</v>
      </c>
      <c r="C139" s="108"/>
      <c r="D139" s="108"/>
      <c r="E139" s="108"/>
      <c r="F139" s="108"/>
      <c r="G139" s="108"/>
      <c r="H139" s="108"/>
      <c r="I139" s="108"/>
      <c r="J139" s="108"/>
      <c r="K139" s="108"/>
    </row>
    <row r="140" spans="1:11" ht="30" x14ac:dyDescent="0.2">
      <c r="A140" s="30" t="s">
        <v>228</v>
      </c>
    </row>
    <row r="141" spans="1:11" ht="15.75" thickBot="1" x14ac:dyDescent="0.3"/>
    <row r="142" spans="1:11" x14ac:dyDescent="0.2">
      <c r="A142" s="1" t="s">
        <v>229</v>
      </c>
      <c r="C142" s="56">
        <v>44592</v>
      </c>
      <c r="D142" s="56">
        <v>44620</v>
      </c>
      <c r="E142" s="56">
        <v>44651</v>
      </c>
      <c r="F142" s="56">
        <v>44681</v>
      </c>
      <c r="G142" s="56">
        <v>44712</v>
      </c>
      <c r="H142" s="56">
        <v>44742</v>
      </c>
      <c r="I142" s="56">
        <v>44773</v>
      </c>
      <c r="J142" s="56">
        <v>44804</v>
      </c>
      <c r="K142" s="56">
        <v>44834</v>
      </c>
    </row>
    <row r="143" spans="1:11" ht="15.75" thickBot="1" x14ac:dyDescent="0.25">
      <c r="A143" s="2" t="s">
        <v>4</v>
      </c>
      <c r="C143" s="60">
        <v>651083.72</v>
      </c>
      <c r="D143" s="55">
        <v>678818.53</v>
      </c>
      <c r="E143" s="55">
        <v>575324.17000000004</v>
      </c>
      <c r="F143" s="55">
        <v>0</v>
      </c>
      <c r="G143" s="55">
        <v>1334742.19</v>
      </c>
      <c r="H143" s="55">
        <v>708006.08</v>
      </c>
      <c r="I143" s="55">
        <v>701884.63</v>
      </c>
      <c r="J143" s="55">
        <v>639345.89</v>
      </c>
      <c r="K143" s="55">
        <v>700754.69</v>
      </c>
    </row>
    <row r="144" spans="1:11" s="46" customFormat="1" ht="45" x14ac:dyDescent="0.2">
      <c r="A144" s="107" t="s">
        <v>230</v>
      </c>
      <c r="C144" s="108"/>
      <c r="D144" s="108"/>
      <c r="E144" s="108"/>
      <c r="F144" s="108"/>
      <c r="G144" s="108"/>
      <c r="H144" s="108"/>
      <c r="I144" s="108"/>
      <c r="J144" s="108"/>
      <c r="K144" s="108"/>
    </row>
    <row r="145" spans="1:11" ht="30" x14ac:dyDescent="0.2">
      <c r="A145" s="4" t="s">
        <v>231</v>
      </c>
    </row>
    <row r="146" spans="1:11" ht="30" x14ac:dyDescent="0.2">
      <c r="A146" s="4" t="s">
        <v>217</v>
      </c>
    </row>
    <row r="147" spans="1:11" ht="30" x14ac:dyDescent="0.2">
      <c r="A147" s="5" t="s">
        <v>232</v>
      </c>
    </row>
    <row r="148" spans="1:11" ht="15.75" thickBot="1" x14ac:dyDescent="0.3"/>
    <row r="149" spans="1:11" x14ac:dyDescent="0.2">
      <c r="A149" s="1" t="s">
        <v>233</v>
      </c>
      <c r="C149" s="56">
        <v>44592</v>
      </c>
      <c r="D149" s="56">
        <v>44620</v>
      </c>
      <c r="E149" s="56">
        <v>44651</v>
      </c>
      <c r="F149" s="56">
        <v>44681</v>
      </c>
      <c r="G149" s="56">
        <v>44712</v>
      </c>
      <c r="H149" s="56">
        <v>44742</v>
      </c>
      <c r="I149" s="56">
        <v>44773</v>
      </c>
      <c r="J149" s="56">
        <v>44804</v>
      </c>
      <c r="K149" s="56">
        <v>44834</v>
      </c>
    </row>
    <row r="150" spans="1:11" ht="15.75" thickBot="1" x14ac:dyDescent="0.25">
      <c r="A150" s="2" t="s">
        <v>4</v>
      </c>
      <c r="C150" s="60">
        <v>208773.65</v>
      </c>
      <c r="D150" s="55">
        <v>204653.53</v>
      </c>
      <c r="E150" s="55">
        <v>201769.77</v>
      </c>
      <c r="F150" s="55">
        <v>0</v>
      </c>
      <c r="G150" s="55">
        <v>408180.97</v>
      </c>
      <c r="H150" s="55">
        <v>260332.05</v>
      </c>
      <c r="I150" s="55">
        <v>318693.08</v>
      </c>
      <c r="J150" s="55">
        <v>482193.13</v>
      </c>
      <c r="K150" s="55">
        <v>496873.14</v>
      </c>
    </row>
    <row r="151" spans="1:11" s="46" customFormat="1" ht="45" x14ac:dyDescent="0.2">
      <c r="A151" s="107" t="s">
        <v>234</v>
      </c>
      <c r="C151" s="108"/>
      <c r="D151" s="108"/>
      <c r="E151" s="108"/>
      <c r="F151" s="108"/>
      <c r="G151" s="108"/>
      <c r="H151" s="108"/>
      <c r="I151" s="108"/>
      <c r="J151" s="108"/>
      <c r="K151" s="108"/>
    </row>
    <row r="152" spans="1:11" ht="30" x14ac:dyDescent="0.2">
      <c r="A152" s="4" t="s">
        <v>235</v>
      </c>
    </row>
    <row r="153" spans="1:11" ht="30" x14ac:dyDescent="0.2">
      <c r="A153" s="4" t="s">
        <v>217</v>
      </c>
    </row>
    <row r="154" spans="1:11" ht="30" x14ac:dyDescent="0.2">
      <c r="A154" s="5" t="s">
        <v>236</v>
      </c>
    </row>
    <row r="155" spans="1:11" ht="15.75" thickBot="1" x14ac:dyDescent="0.3"/>
    <row r="156" spans="1:11" x14ac:dyDescent="0.2">
      <c r="A156" s="1" t="s">
        <v>237</v>
      </c>
      <c r="C156" s="56">
        <v>44592</v>
      </c>
      <c r="D156" s="56">
        <v>44620</v>
      </c>
      <c r="E156" s="56">
        <v>44651</v>
      </c>
      <c r="F156" s="56">
        <v>44681</v>
      </c>
      <c r="G156" s="56">
        <v>44712</v>
      </c>
      <c r="H156" s="56">
        <v>44742</v>
      </c>
      <c r="I156" s="56">
        <v>44773</v>
      </c>
      <c r="J156" s="56">
        <v>44804</v>
      </c>
      <c r="K156" s="56">
        <v>44834</v>
      </c>
    </row>
    <row r="157" spans="1:11" ht="15.75" thickBot="1" x14ac:dyDescent="0.25">
      <c r="A157" s="2" t="s">
        <v>4</v>
      </c>
      <c r="C157" s="60">
        <v>6126331.7699999996</v>
      </c>
      <c r="D157" s="55">
        <v>6479558.8899999987</v>
      </c>
      <c r="E157" s="55">
        <v>6420007.3499999987</v>
      </c>
      <c r="F157" s="55">
        <v>7628603.4899999993</v>
      </c>
      <c r="G157" s="55">
        <v>7653368.3199999994</v>
      </c>
      <c r="H157" s="55">
        <v>11351307.279999999</v>
      </c>
      <c r="I157" s="55">
        <v>6956259.7300000004</v>
      </c>
      <c r="J157" s="55">
        <v>6464087.4099999992</v>
      </c>
      <c r="K157" s="55">
        <v>6652887.25</v>
      </c>
    </row>
    <row r="158" spans="1:11" s="46" customFormat="1" ht="60" x14ac:dyDescent="0.2">
      <c r="A158" s="107" t="s">
        <v>238</v>
      </c>
      <c r="C158" s="108"/>
      <c r="D158" s="108"/>
      <c r="E158" s="108"/>
      <c r="F158" s="108"/>
      <c r="G158" s="108"/>
      <c r="H158" s="108"/>
      <c r="I158" s="108"/>
      <c r="J158" s="108"/>
      <c r="K158" s="108"/>
    </row>
    <row r="159" spans="1:11" ht="30" x14ac:dyDescent="0.2">
      <c r="A159" s="4" t="s">
        <v>217</v>
      </c>
    </row>
    <row r="160" spans="1:11" ht="15.75" thickBot="1" x14ac:dyDescent="0.3"/>
    <row r="161" spans="1:11" x14ac:dyDescent="0.2">
      <c r="A161" s="1" t="s">
        <v>261</v>
      </c>
      <c r="C161" s="56">
        <v>44592</v>
      </c>
      <c r="D161" s="56">
        <v>44620</v>
      </c>
      <c r="E161" s="56">
        <v>44651</v>
      </c>
      <c r="F161" s="56">
        <v>44681</v>
      </c>
      <c r="G161" s="56">
        <v>44712</v>
      </c>
      <c r="H161" s="56">
        <v>44742</v>
      </c>
      <c r="I161" s="56">
        <v>44773</v>
      </c>
      <c r="J161" s="56">
        <v>44804</v>
      </c>
      <c r="K161" s="56">
        <v>44834</v>
      </c>
    </row>
    <row r="162" spans="1:11" ht="15.75" thickBot="1" x14ac:dyDescent="0.25">
      <c r="A162" s="2" t="s">
        <v>4</v>
      </c>
      <c r="C162" s="60">
        <v>2188922.9700000002</v>
      </c>
      <c r="D162" s="55">
        <v>952814.02</v>
      </c>
      <c r="E162" s="55">
        <v>2141868.5099999998</v>
      </c>
      <c r="F162" s="55">
        <v>942781.14</v>
      </c>
      <c r="G162" s="55">
        <v>2181332.1100000008</v>
      </c>
      <c r="H162" s="55">
        <v>940278.61999999988</v>
      </c>
      <c r="I162" s="55">
        <v>2157581.46</v>
      </c>
      <c r="J162" s="55">
        <v>937236.4</v>
      </c>
      <c r="K162" s="55">
        <v>2239690.7400000002</v>
      </c>
    </row>
    <row r="163" spans="1:11" s="46" customFormat="1" ht="45" x14ac:dyDescent="0.2">
      <c r="A163" s="107" t="s">
        <v>239</v>
      </c>
      <c r="C163" s="108"/>
      <c r="D163" s="108"/>
      <c r="E163" s="108"/>
      <c r="F163" s="108"/>
      <c r="G163" s="108"/>
      <c r="H163" s="108"/>
      <c r="I163" s="108"/>
      <c r="J163" s="108"/>
      <c r="K163" s="108"/>
    </row>
    <row r="164" spans="1:11" ht="30" x14ac:dyDescent="0.2">
      <c r="A164" s="4" t="s">
        <v>217</v>
      </c>
    </row>
    <row r="165" spans="1:11" ht="15.75" thickBot="1" x14ac:dyDescent="0.3"/>
    <row r="166" spans="1:11" x14ac:dyDescent="0.2">
      <c r="A166" s="1" t="s">
        <v>240</v>
      </c>
      <c r="C166" s="56">
        <v>44592</v>
      </c>
      <c r="D166" s="56">
        <v>44620</v>
      </c>
      <c r="E166" s="56">
        <v>44651</v>
      </c>
      <c r="F166" s="56">
        <v>44681</v>
      </c>
      <c r="G166" s="56">
        <v>44712</v>
      </c>
      <c r="H166" s="56">
        <v>44742</v>
      </c>
      <c r="I166" s="56">
        <v>44773</v>
      </c>
      <c r="J166" s="56">
        <v>44804</v>
      </c>
      <c r="K166" s="56">
        <v>44834</v>
      </c>
    </row>
    <row r="167" spans="1:11" ht="15.75" thickBot="1" x14ac:dyDescent="0.25">
      <c r="A167" s="2" t="s">
        <v>4</v>
      </c>
      <c r="C167" s="60">
        <v>5219994</v>
      </c>
      <c r="D167" s="55">
        <v>0</v>
      </c>
      <c r="E167" s="55">
        <v>0</v>
      </c>
      <c r="F167" s="55">
        <v>6007571</v>
      </c>
      <c r="G167" s="55">
        <v>0</v>
      </c>
      <c r="H167" s="55">
        <v>0</v>
      </c>
      <c r="I167" s="55">
        <v>6520323</v>
      </c>
      <c r="J167" s="55">
        <v>0</v>
      </c>
      <c r="K167" s="55">
        <v>0</v>
      </c>
    </row>
    <row r="168" spans="1:11" ht="30" x14ac:dyDescent="0.2">
      <c r="A168" s="2" t="s">
        <v>241</v>
      </c>
    </row>
    <row r="169" spans="1:11" s="46" customFormat="1" ht="30" x14ac:dyDescent="0.2">
      <c r="A169" s="107" t="s">
        <v>242</v>
      </c>
      <c r="C169" s="108"/>
      <c r="D169" s="108"/>
      <c r="E169" s="108"/>
      <c r="F169" s="108"/>
      <c r="G169" s="108"/>
      <c r="H169" s="108"/>
      <c r="I169" s="108"/>
      <c r="J169" s="108"/>
      <c r="K169" s="108"/>
    </row>
    <row r="170" spans="1:11" ht="30" x14ac:dyDescent="0.2">
      <c r="A170" s="4" t="s">
        <v>217</v>
      </c>
    </row>
    <row r="171" spans="1:11" x14ac:dyDescent="0.2">
      <c r="A171" s="5" t="s">
        <v>243</v>
      </c>
    </row>
    <row r="172" spans="1:11" ht="15.75" thickBot="1" x14ac:dyDescent="0.3"/>
    <row r="173" spans="1:11" x14ac:dyDescent="0.2">
      <c r="A173" s="1" t="s">
        <v>244</v>
      </c>
      <c r="C173" s="56">
        <v>44592</v>
      </c>
      <c r="D173" s="56">
        <v>44620</v>
      </c>
      <c r="E173" s="56">
        <v>44651</v>
      </c>
      <c r="F173" s="56">
        <v>44681</v>
      </c>
      <c r="G173" s="56">
        <v>44712</v>
      </c>
      <c r="H173" s="56">
        <v>44742</v>
      </c>
      <c r="I173" s="56">
        <v>44773</v>
      </c>
      <c r="J173" s="56">
        <v>44804</v>
      </c>
      <c r="K173" s="56">
        <v>44834</v>
      </c>
    </row>
    <row r="174" spans="1:11" ht="15.75" thickBot="1" x14ac:dyDescent="0.25">
      <c r="A174" s="2" t="s">
        <v>4</v>
      </c>
      <c r="C174" s="60">
        <v>50355</v>
      </c>
      <c r="D174" s="55">
        <v>0</v>
      </c>
      <c r="E174" s="55">
        <v>0</v>
      </c>
      <c r="F174" s="55">
        <v>115536</v>
      </c>
      <c r="G174" s="55">
        <v>0</v>
      </c>
      <c r="H174" s="55">
        <v>0</v>
      </c>
      <c r="I174" s="55">
        <v>76886</v>
      </c>
      <c r="J174" s="55">
        <v>0</v>
      </c>
      <c r="K174" s="55">
        <v>0</v>
      </c>
    </row>
    <row r="175" spans="1:11" ht="30" x14ac:dyDescent="0.2">
      <c r="A175" s="2" t="s">
        <v>245</v>
      </c>
    </row>
    <row r="176" spans="1:11" s="46" customFormat="1" ht="30" x14ac:dyDescent="0.2">
      <c r="A176" s="107" t="s">
        <v>246</v>
      </c>
      <c r="C176" s="108"/>
      <c r="D176" s="108"/>
      <c r="E176" s="108"/>
      <c r="F176" s="108"/>
      <c r="G176" s="108"/>
      <c r="H176" s="108"/>
      <c r="I176" s="108"/>
      <c r="J176" s="108"/>
      <c r="K176" s="108"/>
    </row>
    <row r="177" spans="1:11" ht="30" x14ac:dyDescent="0.2">
      <c r="A177" s="4" t="s">
        <v>217</v>
      </c>
    </row>
    <row r="178" spans="1:11" x14ac:dyDescent="0.2">
      <c r="A178" s="5" t="s">
        <v>247</v>
      </c>
    </row>
    <row r="180" spans="1:11" ht="15.75" thickBot="1" x14ac:dyDescent="0.3">
      <c r="G180" s="54"/>
    </row>
    <row r="181" spans="1:11" x14ac:dyDescent="0.2">
      <c r="A181" s="32" t="s">
        <v>248</v>
      </c>
      <c r="C181" s="56">
        <v>44592</v>
      </c>
      <c r="D181" s="56">
        <v>44620</v>
      </c>
      <c r="E181" s="56">
        <v>44651</v>
      </c>
      <c r="F181" s="56">
        <v>44681</v>
      </c>
      <c r="G181" s="56">
        <v>44712</v>
      </c>
      <c r="H181" s="56">
        <v>44742</v>
      </c>
      <c r="I181" s="56">
        <v>44773</v>
      </c>
      <c r="J181" s="56">
        <v>44804</v>
      </c>
      <c r="K181" s="56">
        <v>44834</v>
      </c>
    </row>
    <row r="182" spans="1:11" ht="15.75" thickBot="1" x14ac:dyDescent="0.25">
      <c r="A182" s="6" t="s">
        <v>249</v>
      </c>
      <c r="C182" s="60">
        <v>30410717.16</v>
      </c>
      <c r="D182" s="55">
        <v>22350103.870000001</v>
      </c>
      <c r="E182" s="55">
        <v>24317079.84</v>
      </c>
      <c r="F182" s="55">
        <f>24469501.96-F187-F192-F197-F203</f>
        <v>13738074.020000001</v>
      </c>
      <c r="G182" s="55">
        <f>34288275.86-G187-G192-G197-G203</f>
        <v>-13844509.839999996</v>
      </c>
      <c r="H182" s="55">
        <f>34523371.26-H187-H192-H197-H203</f>
        <v>-30139840.339999944</v>
      </c>
      <c r="I182" s="55">
        <f>37549226.65-I187-I192-I197-I203</f>
        <v>-31101839.600000031</v>
      </c>
      <c r="J182" s="55">
        <f>31530573.95-J187-J192-J197-J203</f>
        <v>25279447.359999999</v>
      </c>
      <c r="K182" s="55">
        <f>33742162.23-K187-K192-K197-K203</f>
        <v>-21408753.610000007</v>
      </c>
    </row>
    <row r="183" spans="1:11" s="46" customFormat="1" ht="45" x14ac:dyDescent="0.2">
      <c r="A183" s="107" t="s">
        <v>250</v>
      </c>
      <c r="C183" s="108"/>
      <c r="D183" s="108"/>
      <c r="E183" s="108"/>
      <c r="F183" s="108"/>
      <c r="G183" s="108"/>
      <c r="H183" s="108"/>
      <c r="I183" s="108"/>
      <c r="J183" s="108"/>
      <c r="K183" s="108"/>
    </row>
    <row r="184" spans="1:11" ht="45" x14ac:dyDescent="0.2">
      <c r="A184" s="4" t="s">
        <v>515</v>
      </c>
    </row>
    <row r="185" spans="1:11" ht="15.75" thickBot="1" x14ac:dyDescent="0.3"/>
    <row r="186" spans="1:11" x14ac:dyDescent="0.2">
      <c r="A186" s="1" t="s">
        <v>251</v>
      </c>
      <c r="C186" s="56">
        <v>44592</v>
      </c>
      <c r="D186" s="56">
        <v>44620</v>
      </c>
      <c r="E186" s="56">
        <v>44651</v>
      </c>
      <c r="F186" s="56">
        <v>44681</v>
      </c>
      <c r="G186" s="56">
        <v>44712</v>
      </c>
      <c r="H186" s="56">
        <v>44742</v>
      </c>
      <c r="I186" s="56">
        <v>44773</v>
      </c>
      <c r="J186" s="56">
        <v>44804</v>
      </c>
      <c r="K186" s="56">
        <v>44834</v>
      </c>
    </row>
    <row r="187" spans="1:11" ht="15.75" thickBot="1" x14ac:dyDescent="0.25">
      <c r="A187" s="2" t="s">
        <v>4</v>
      </c>
      <c r="C187" s="60">
        <v>0</v>
      </c>
      <c r="D187" s="55">
        <v>0</v>
      </c>
      <c r="E187" s="55">
        <v>16741439.083207484</v>
      </c>
      <c r="F187" s="55">
        <v>0</v>
      </c>
      <c r="G187" s="55">
        <v>0</v>
      </c>
      <c r="H187" s="55">
        <v>0</v>
      </c>
      <c r="I187" s="55">
        <v>0</v>
      </c>
      <c r="J187" s="55">
        <v>0</v>
      </c>
      <c r="K187" s="55">
        <v>0</v>
      </c>
    </row>
    <row r="188" spans="1:11" s="46" customFormat="1" ht="30" x14ac:dyDescent="0.2">
      <c r="A188" s="107" t="s">
        <v>252</v>
      </c>
      <c r="C188" s="108"/>
      <c r="D188" s="108"/>
      <c r="E188" s="108"/>
      <c r="F188" s="108"/>
      <c r="G188" s="108"/>
      <c r="H188" s="108"/>
      <c r="I188" s="108"/>
      <c r="J188" s="108"/>
      <c r="K188" s="108"/>
    </row>
    <row r="189" spans="1:11" ht="30" x14ac:dyDescent="0.2">
      <c r="A189" s="4" t="s">
        <v>217</v>
      </c>
    </row>
    <row r="190" spans="1:11" ht="15.75" thickBot="1" x14ac:dyDescent="0.3"/>
    <row r="191" spans="1:11" x14ac:dyDescent="0.2">
      <c r="A191" s="1" t="s">
        <v>253</v>
      </c>
      <c r="C191" s="56">
        <v>44592</v>
      </c>
      <c r="D191" s="56">
        <v>44620</v>
      </c>
      <c r="E191" s="56">
        <v>44651</v>
      </c>
      <c r="F191" s="56">
        <v>44681</v>
      </c>
      <c r="G191" s="56">
        <v>44712</v>
      </c>
      <c r="H191" s="56">
        <v>44742</v>
      </c>
      <c r="I191" s="56">
        <v>44773</v>
      </c>
      <c r="J191" s="56">
        <v>44804</v>
      </c>
      <c r="K191" s="56">
        <v>44834</v>
      </c>
    </row>
    <row r="192" spans="1:11" ht="15.75" thickBot="1" x14ac:dyDescent="0.25">
      <c r="A192" s="2" t="s">
        <v>4</v>
      </c>
      <c r="C192" s="60">
        <v>0</v>
      </c>
      <c r="D192" s="55">
        <v>0</v>
      </c>
      <c r="E192" s="55">
        <v>2280232.4177999999</v>
      </c>
      <c r="F192" s="55">
        <v>0</v>
      </c>
      <c r="G192" s="55">
        <v>0</v>
      </c>
      <c r="H192" s="55">
        <v>0</v>
      </c>
      <c r="I192" s="55">
        <v>0</v>
      </c>
      <c r="J192" s="55">
        <v>0</v>
      </c>
      <c r="K192" s="55">
        <v>0</v>
      </c>
    </row>
    <row r="193" spans="1:11" ht="30" x14ac:dyDescent="0.2">
      <c r="A193" s="4" t="s">
        <v>254</v>
      </c>
    </row>
    <row r="194" spans="1:11" s="46" customFormat="1" ht="30" x14ac:dyDescent="0.2">
      <c r="A194" s="107" t="s">
        <v>217</v>
      </c>
      <c r="C194" s="108"/>
      <c r="D194" s="108"/>
      <c r="E194" s="108"/>
      <c r="F194" s="108"/>
      <c r="G194" s="108"/>
      <c r="H194" s="108"/>
      <c r="I194" s="108"/>
      <c r="J194" s="108"/>
      <c r="K194" s="108"/>
    </row>
    <row r="195" spans="1:11" ht="15.75" thickBot="1" x14ac:dyDescent="0.3"/>
    <row r="196" spans="1:11" x14ac:dyDescent="0.2">
      <c r="A196" s="1" t="s">
        <v>255</v>
      </c>
      <c r="C196" s="56">
        <v>44592</v>
      </c>
      <c r="D196" s="56">
        <v>44620</v>
      </c>
      <c r="E196" s="56">
        <v>44651</v>
      </c>
      <c r="F196" s="56">
        <v>44681</v>
      </c>
      <c r="G196" s="56">
        <v>44712</v>
      </c>
      <c r="H196" s="56">
        <v>44742</v>
      </c>
      <c r="I196" s="56">
        <v>44773</v>
      </c>
      <c r="J196" s="56">
        <v>44804</v>
      </c>
      <c r="K196" s="56">
        <v>44834</v>
      </c>
    </row>
    <row r="197" spans="1:11" ht="15.75" thickBot="1" x14ac:dyDescent="0.25">
      <c r="A197" s="2" t="s">
        <v>4</v>
      </c>
      <c r="C197" s="60">
        <v>0</v>
      </c>
      <c r="D197" s="55">
        <v>0</v>
      </c>
      <c r="E197" s="55">
        <v>6006414.30899252</v>
      </c>
      <c r="F197" s="55">
        <v>10731427.939999999</v>
      </c>
      <c r="G197" s="55">
        <v>48132785.699999996</v>
      </c>
      <c r="H197" s="58">
        <v>64663211.599999942</v>
      </c>
      <c r="I197" s="60">
        <v>68651066.25000003</v>
      </c>
      <c r="J197" s="55">
        <v>6251126.5899999999</v>
      </c>
      <c r="K197" s="55">
        <v>55150915.840000004</v>
      </c>
    </row>
    <row r="198" spans="1:11" ht="30" x14ac:dyDescent="0.2">
      <c r="A198" s="4" t="s">
        <v>256</v>
      </c>
      <c r="F198" s="59"/>
      <c r="G198" s="59"/>
      <c r="H198" s="59"/>
      <c r="I198" s="59"/>
    </row>
    <row r="199" spans="1:11" s="46" customFormat="1" ht="30" x14ac:dyDescent="0.2">
      <c r="A199" s="107" t="s">
        <v>217</v>
      </c>
      <c r="C199" s="108"/>
      <c r="D199" s="108"/>
      <c r="E199" s="108"/>
      <c r="F199" s="108"/>
      <c r="G199" s="108"/>
      <c r="H199" s="108"/>
      <c r="I199" s="108"/>
      <c r="J199" s="108"/>
      <c r="K199" s="108"/>
    </row>
    <row r="201" spans="1:11" ht="15.75" thickBot="1" x14ac:dyDescent="0.3"/>
    <row r="202" spans="1:11" x14ac:dyDescent="0.2">
      <c r="A202" s="1" t="s">
        <v>257</v>
      </c>
      <c r="C202" s="56">
        <v>44592</v>
      </c>
      <c r="D202" s="56">
        <v>44620</v>
      </c>
      <c r="E202" s="56">
        <v>44651</v>
      </c>
      <c r="F202" s="56">
        <v>44681</v>
      </c>
      <c r="G202" s="56">
        <v>44712</v>
      </c>
      <c r="H202" s="56">
        <v>44742</v>
      </c>
      <c r="I202" s="56">
        <v>44773</v>
      </c>
      <c r="J202" s="56">
        <v>44804</v>
      </c>
      <c r="K202" s="56">
        <v>44834</v>
      </c>
    </row>
    <row r="203" spans="1:11" ht="15.75" thickBot="1" x14ac:dyDescent="0.25">
      <c r="A203" s="2" t="s">
        <v>4</v>
      </c>
      <c r="C203" s="60">
        <v>0</v>
      </c>
      <c r="D203" s="55">
        <v>0</v>
      </c>
      <c r="E203" s="55">
        <v>0</v>
      </c>
      <c r="F203" s="55">
        <v>0</v>
      </c>
      <c r="G203" s="55">
        <v>0</v>
      </c>
      <c r="H203" s="58">
        <v>0</v>
      </c>
      <c r="I203" s="60">
        <v>0</v>
      </c>
      <c r="J203" s="55">
        <v>0</v>
      </c>
      <c r="K203" s="55">
        <v>0</v>
      </c>
    </row>
    <row r="204" spans="1:11" ht="30" x14ac:dyDescent="0.2">
      <c r="A204" s="4" t="s">
        <v>258</v>
      </c>
    </row>
    <row r="205" spans="1:11" ht="30" x14ac:dyDescent="0.2">
      <c r="A205" s="4" t="s">
        <v>217</v>
      </c>
    </row>
    <row r="207" spans="1:11" ht="15.75" thickBot="1" x14ac:dyDescent="0.3"/>
    <row r="208" spans="1:11" ht="30" x14ac:dyDescent="0.2">
      <c r="A208" s="28" t="s">
        <v>259</v>
      </c>
      <c r="C208" s="56">
        <v>44592</v>
      </c>
      <c r="D208" s="56">
        <v>44620</v>
      </c>
      <c r="E208" s="56">
        <v>44651</v>
      </c>
      <c r="F208" s="56">
        <v>44681</v>
      </c>
      <c r="G208" s="56">
        <v>44712</v>
      </c>
      <c r="H208" s="56">
        <v>44742</v>
      </c>
      <c r="I208" s="56">
        <v>44773</v>
      </c>
      <c r="J208" s="56">
        <v>44804</v>
      </c>
      <c r="K208" s="56">
        <v>44834</v>
      </c>
    </row>
    <row r="209" spans="1:11" ht="15.75" thickBot="1" x14ac:dyDescent="0.25">
      <c r="A209" s="28" t="s">
        <v>260</v>
      </c>
      <c r="C209" s="60">
        <v>30410717.16</v>
      </c>
      <c r="D209" s="55">
        <v>22350103.870000001</v>
      </c>
      <c r="E209" s="55">
        <f t="shared" ref="E209:K209" si="3">+E203+E197+E192+E187+E182</f>
        <v>49345165.650000006</v>
      </c>
      <c r="F209" s="55">
        <f t="shared" si="3"/>
        <v>24469501.960000001</v>
      </c>
      <c r="G209" s="55">
        <f t="shared" si="3"/>
        <v>34288275.859999999</v>
      </c>
      <c r="H209" s="55">
        <f t="shared" si="3"/>
        <v>34523371.259999998</v>
      </c>
      <c r="I209" s="55">
        <f t="shared" si="3"/>
        <v>37549226.649999999</v>
      </c>
      <c r="J209" s="55">
        <f t="shared" si="3"/>
        <v>31530573.949999999</v>
      </c>
      <c r="K209" s="55">
        <f t="shared" si="3"/>
        <v>33742162.229999997</v>
      </c>
    </row>
    <row r="211" spans="1:11" s="46" customFormat="1" x14ac:dyDescent="0.2">
      <c r="A211" s="107"/>
      <c r="C211" s="108"/>
      <c r="D211" s="108"/>
      <c r="E211" s="108"/>
      <c r="F211" s="108"/>
      <c r="G211" s="108"/>
      <c r="H211" s="108"/>
      <c r="I211" s="108"/>
      <c r="J211" s="108"/>
      <c r="K211" s="108"/>
    </row>
    <row r="212" spans="1:11" x14ac:dyDescent="0.2">
      <c r="A212" s="7" t="s">
        <v>0</v>
      </c>
      <c r="C212" s="147"/>
      <c r="D212" s="148"/>
      <c r="E212" s="148"/>
      <c r="F212" s="148"/>
      <c r="G212" s="148"/>
      <c r="H212" s="149"/>
    </row>
    <row r="213" spans="1:11" ht="45" x14ac:dyDescent="0.2">
      <c r="A213" s="8" t="s">
        <v>1</v>
      </c>
      <c r="C213" s="150"/>
      <c r="D213" s="151"/>
      <c r="E213" s="151"/>
      <c r="F213" s="151"/>
      <c r="G213" s="151"/>
      <c r="H213" s="152"/>
    </row>
  </sheetData>
  <mergeCells count="1">
    <mergeCell ref="C212:H2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vt:lpstr>
      <vt:lpstr>PTAR</vt:lpstr>
      <vt:lpstr>COMERCIAL 2022</vt:lpstr>
      <vt:lpstr>RH</vt:lpstr>
      <vt:lpstr>FINANZAS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2022-02-08T20:28:03Z</cp:lastPrinted>
  <dcterms:created xsi:type="dcterms:W3CDTF">2022-01-31T15:37:01Z</dcterms:created>
  <dcterms:modified xsi:type="dcterms:W3CDTF">2022-10-19T13:48:34Z</dcterms:modified>
</cp:coreProperties>
</file>