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APAMI\2018\PRY 2018 JAPAMI\PRY PERF POZO SAN IGNACIO DE RIVERA\PRESP PERF PZO SN IGNACIO RIVERA\"/>
    </mc:Choice>
  </mc:AlternateContent>
  <bookViews>
    <workbookView xWindow="480" yWindow="3885" windowWidth="15480" windowHeight="3945" tabRatio="814"/>
  </bookViews>
  <sheets>
    <sheet name="Resumen" sheetId="2" r:id="rId1"/>
    <sheet name="Presupuesto" sheetId="1" r:id="rId2"/>
  </sheets>
  <definedNames>
    <definedName name="acumuladoantletrasmon1">#REF!</definedName>
    <definedName name="acumuladoantletrasmon2">#REF!</definedName>
    <definedName name="acumuladoantmon1">#REF!</definedName>
    <definedName name="acumuladoantmon2">#REF!</definedName>
    <definedName name="acumuladoconletrasmon1">#REF!</definedName>
    <definedName name="acumuladoconletrasmon2">#REF!</definedName>
    <definedName name="acumuladomon1">#REF!</definedName>
    <definedName name="acumuladomon2">#REF!</definedName>
    <definedName name="area" localSheetId="0">#REF!</definedName>
    <definedName name="area">#REF!</definedName>
    <definedName name="_xlnm.Print_Area" localSheetId="1">Presupuesto!$A$1:$G$74</definedName>
    <definedName name="_xlnm.Print_Area" localSheetId="0">Resumen!$A$1:$E$30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arcialconletrasmon1">#REF!</definedName>
    <definedName name="parcialconletrasmon2">#REF!</definedName>
    <definedName name="parcialmon1">#REF!</definedName>
    <definedName name="parcialmon2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1">Presupuesto!$1:$7</definedName>
    <definedName name="_xlnm.Print_Titles" localSheetId="0">Resumen!$1:$11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52511"/>
</workbook>
</file>

<file path=xl/calcChain.xml><?xml version="1.0" encoding="utf-8"?>
<calcChain xmlns="http://schemas.openxmlformats.org/spreadsheetml/2006/main">
  <c r="B4" i="2" l="1"/>
  <c r="A30" i="2" l="1"/>
  <c r="F67" i="1" l="1"/>
  <c r="F66" i="1"/>
  <c r="F62" i="1"/>
  <c r="F61" i="1"/>
  <c r="F60" i="1"/>
  <c r="F59" i="1"/>
  <c r="F58" i="1"/>
  <c r="F57" i="1"/>
  <c r="F56" i="1"/>
  <c r="F55" i="1"/>
  <c r="F52" i="1"/>
  <c r="F51" i="1"/>
  <c r="F50" i="1"/>
  <c r="F47" i="1"/>
  <c r="F48" i="1" s="1"/>
  <c r="D21" i="2" s="1"/>
  <c r="F44" i="1"/>
  <c r="F43" i="1"/>
  <c r="F42" i="1"/>
  <c r="F41" i="1"/>
  <c r="F38" i="1"/>
  <c r="F37" i="1"/>
  <c r="F36" i="1"/>
  <c r="F35" i="1"/>
  <c r="F34" i="1"/>
  <c r="F33" i="1"/>
  <c r="F32" i="1"/>
  <c r="F29" i="1"/>
  <c r="F30" i="1" s="1"/>
  <c r="D18" i="2" s="1"/>
  <c r="F26" i="1"/>
  <c r="F25" i="1"/>
  <c r="F24" i="1"/>
  <c r="F23" i="1"/>
  <c r="F22" i="1"/>
  <c r="F21" i="1"/>
  <c r="F20" i="1"/>
  <c r="F17" i="1"/>
  <c r="F18" i="1" s="1"/>
  <c r="D16" i="2" s="1"/>
  <c r="F14" i="1"/>
  <c r="F13" i="1"/>
  <c r="F10" i="1"/>
  <c r="F11" i="1" s="1"/>
  <c r="D14" i="2" s="1"/>
  <c r="F15" i="1" l="1"/>
  <c r="D15" i="2" s="1"/>
  <c r="F68" i="1"/>
  <c r="D24" i="2" s="1"/>
  <c r="F45" i="1"/>
  <c r="D20" i="2" s="1"/>
  <c r="F53" i="1"/>
  <c r="D22" i="2" s="1"/>
  <c r="F39" i="1"/>
  <c r="D19" i="2" s="1"/>
  <c r="F27" i="1"/>
  <c r="D17" i="2" s="1"/>
  <c r="F63" i="1"/>
  <c r="F64" i="1" s="1"/>
  <c r="D23" i="2" s="1"/>
  <c r="F69" i="1" l="1"/>
  <c r="F71" i="1" s="1"/>
  <c r="D25" i="2"/>
  <c r="D27" i="2" s="1"/>
  <c r="D28" i="2" s="1"/>
  <c r="D29" i="2" s="1"/>
  <c r="G10" i="1" l="1"/>
  <c r="F72" i="1"/>
  <c r="F73" i="1" s="1"/>
  <c r="F29" i="2" s="1"/>
  <c r="G27" i="1"/>
  <c r="G24" i="1"/>
  <c r="G51" i="1"/>
  <c r="G48" i="1"/>
  <c r="G64" i="1"/>
  <c r="G47" i="1"/>
  <c r="G33" i="1"/>
  <c r="G61" i="1"/>
  <c r="G21" i="1"/>
  <c r="G41" i="1"/>
  <c r="G60" i="1"/>
  <c r="G55" i="1"/>
  <c r="G22" i="1"/>
  <c r="G26" i="1"/>
  <c r="G17" i="1"/>
  <c r="G57" i="1"/>
  <c r="G50" i="1"/>
  <c r="G45" i="1"/>
  <c r="G29" i="1"/>
  <c r="G43" i="1"/>
  <c r="G63" i="1"/>
  <c r="G68" i="1"/>
  <c r="G30" i="1"/>
  <c r="G34" i="1"/>
  <c r="G13" i="1"/>
  <c r="G38" i="1"/>
  <c r="G20" i="1"/>
  <c r="G44" i="1"/>
  <c r="G32" i="1"/>
  <c r="G58" i="1"/>
  <c r="G25" i="1"/>
  <c r="G52" i="1"/>
  <c r="G42" i="1"/>
  <c r="G23" i="1"/>
  <c r="G66" i="1"/>
  <c r="G11" i="1"/>
  <c r="G37" i="1"/>
  <c r="G62" i="1"/>
  <c r="G56" i="1"/>
  <c r="G35" i="1"/>
  <c r="G36" i="1"/>
  <c r="G39" i="1"/>
  <c r="G59" i="1"/>
  <c r="G18" i="1"/>
  <c r="G14" i="1"/>
  <c r="G67" i="1"/>
  <c r="G15" i="1"/>
  <c r="G53" i="1"/>
  <c r="G69" i="1"/>
</calcChain>
</file>

<file path=xl/sharedStrings.xml><?xml version="1.0" encoding="utf-8"?>
<sst xmlns="http://schemas.openxmlformats.org/spreadsheetml/2006/main" count="202" uniqueCount="126">
  <si>
    <t>Pieza</t>
  </si>
  <si>
    <t>PRESUPUESTO DE OBRA</t>
  </si>
  <si>
    <t>Traslado de equipo de perforación</t>
  </si>
  <si>
    <t>Hora</t>
  </si>
  <si>
    <t>TOTAL Lodo de perforación</t>
  </si>
  <si>
    <t>TOTAL DEL PRESUPUESTO MOSTRADO:</t>
  </si>
  <si>
    <t>Carga manual y acarreo de material de recorte extraído durante el proceso de perforación en camioneta de tres toneladas.</t>
  </si>
  <si>
    <t>Instalación y mantenimiento del equipo de perforación</t>
  </si>
  <si>
    <t>TOTAL Perforación exploratoria de 12-1/2" de diámetro</t>
  </si>
  <si>
    <t>51.5</t>
  </si>
  <si>
    <t>6</t>
  </si>
  <si>
    <t>51.6</t>
  </si>
  <si>
    <t>P. Unitario</t>
  </si>
  <si>
    <t>Desarrollo y aforo con bomba vertical tipo turbina de 6" de diámetro de combustión interna y gasto de hasta 60 lps con 300 m de profundidad y duración del aforo de 36 horas.</t>
  </si>
  <si>
    <t>IVA 16.00%</t>
  </si>
  <si>
    <t>m2</t>
  </si>
  <si>
    <t>Ademe de pozo</t>
  </si>
  <si>
    <t>Concepto</t>
  </si>
  <si>
    <t>51.11</t>
  </si>
  <si>
    <t>Unidad</t>
  </si>
  <si>
    <t>Hora adicional de aforo con bomba vertical tipo turbina de 6" de diámetro de combustión interna y gasto de hasta 60 lps con 300 m de profundidad.</t>
  </si>
  <si>
    <t>Plantilla de 20 cm de espesor de concreto premezclado a tiro directo de f'c=200 kg/cm2 con parrilla armada con varillas de 3/8" Ø @ 10 cm, incluye: preparación de la superficie, nivelacion, maestrado, colado, mano de obra, herramienta, equipo y todo lo necesario para su correcta ejecucion.</t>
  </si>
  <si>
    <t>51.2</t>
  </si>
  <si>
    <t>3</t>
  </si>
  <si>
    <t>51.3</t>
  </si>
  <si>
    <t>Dispersor de arcillas aplicado en proporción de 1 lts. de dispersor por metro de profundidad, debiéndose aplicar en estaciones a cada 10 m. Incluye agitador y materiales.</t>
  </si>
  <si>
    <t>50.15</t>
  </si>
  <si>
    <t>Obra:</t>
  </si>
  <si>
    <t>TOTAL Trabajos complementarios</t>
  </si>
  <si>
    <t>Videofilmación de pozo para inspección de características de ademe y probables obstrucciones y/o desviaciones, incluye: reporte por escrito, original y copia del video.</t>
  </si>
  <si>
    <t>Lto</t>
  </si>
  <si>
    <t>Lavado primario de pozo con circulación directa a base de pistoneo y cuchareo tipo rotatorio.</t>
  </si>
  <si>
    <t>Sello sanitario</t>
  </si>
  <si>
    <t>Registro eléctrico con parámetros múltiples de SP de potencial natural, gamma natural, diferencial temperatura, resistividad 16" normal corta, resistividad 64" normal larga, resistividad lateral 48", resistencia puntual, conductividad de fluido y temperatura.</t>
  </si>
  <si>
    <t>Cantidad</t>
  </si>
  <si>
    <t>Instalación y demantelamiento de equipo de perforación rotatorio. Incluye cargos de montaje y demontaje y preparaciones para puesta en marcha.</t>
  </si>
  <si>
    <t>Filtro de grava</t>
  </si>
  <si>
    <t>40.1</t>
  </si>
  <si>
    <t>Carga y acarreo de lodos en camión cisterna.</t>
  </si>
  <si>
    <t>TOTAL Ademe de pozo</t>
  </si>
  <si>
    <t>TOTAL PERFORACIÓN DE POZO</t>
  </si>
  <si>
    <t>Construcción de base en boca de pozo con concreto armado f´c=200 kg/cm2, con varillas de 3/8" de forma trapezoidal con altura de 60 cm, base inferior de 100 x 100 cm, base superior de 70 x 70 cm. Incluye mano de obra, cimbrado, descimbrado, tubo galvanizado engravador y tapa de 4", acarreos, herramienta y equipo.</t>
  </si>
  <si>
    <t>Base de bomba</t>
  </si>
  <si>
    <t>m</t>
  </si>
  <si>
    <t>7</t>
  </si>
  <si>
    <t>51.7</t>
  </si>
  <si>
    <t>1</t>
  </si>
  <si>
    <t>10</t>
  </si>
  <si>
    <t>Registro eléctrico</t>
  </si>
  <si>
    <t>Lodo de bentonítico de perforación preparado con agua y bentonita sin químicos o aditivos especiales. Incluye suministros de material y control de viscosidad.</t>
  </si>
  <si>
    <t>Lodo de perforación</t>
  </si>
  <si>
    <t>53.3</t>
  </si>
  <si>
    <t>Lugar:</t>
  </si>
  <si>
    <t>m3</t>
  </si>
  <si>
    <t>Importe</t>
  </si>
  <si>
    <t>Análisis físico químico y bacteriológico (características microbiólogicas, físicas, organolépticas y químicas) del agua con base a la modificación de la Norma Oficial Mexicana NOM-127-SSA1-1994. (incluye análisis y muestreo en un laboratorio certificado).</t>
  </si>
  <si>
    <t>Junta de Agua Potable, Alcantarillado y Saneamiento del Municipio de Irapuato, Gto.</t>
  </si>
  <si>
    <t>PRO Pozo La Calera</t>
  </si>
  <si>
    <t>Suministro y colocación de filtro de grava con tamaño seleccionado de acuerdo a estudio granulométrico, redondeada, cribada y lavada. Diámetros de 1/4 a 1/2".</t>
  </si>
  <si>
    <t>Traslado de equipo de perforación tipo rotatorio. Incluye maniobras de carga y descarga del equipo, cargos por equipo inactivo durante el traslado y equipo de seguridad.</t>
  </si>
  <si>
    <t>42.1</t>
  </si>
  <si>
    <t>Fecha:</t>
  </si>
  <si>
    <t>B</t>
  </si>
  <si>
    <t>4</t>
  </si>
  <si>
    <t>51.4</t>
  </si>
  <si>
    <t>5</t>
  </si>
  <si>
    <t>TOTAL DEL PRESUPUESTO MOSTRADO SIN IVA:</t>
  </si>
  <si>
    <t>Cod. Obra:</t>
  </si>
  <si>
    <t>TOTAL Base de bomba</t>
  </si>
  <si>
    <t>Flete</t>
  </si>
  <si>
    <t>TOTAL Sello sanitario</t>
  </si>
  <si>
    <t>49.1</t>
  </si>
  <si>
    <t>41.1</t>
  </si>
  <si>
    <t>41.2</t>
  </si>
  <si>
    <t>50.4</t>
  </si>
  <si>
    <t>Ton</t>
  </si>
  <si>
    <t>TOTAL Instalación y mantenimiento del equipo de perforación</t>
  </si>
  <si>
    <t>TOTAL Filtro de grava</t>
  </si>
  <si>
    <t>TOTAL Registro eléctrico</t>
  </si>
  <si>
    <t>51.16</t>
  </si>
  <si>
    <t>TOTAL Traslado de equipo de perforación</t>
  </si>
  <si>
    <t>8</t>
  </si>
  <si>
    <t>51.1</t>
  </si>
  <si>
    <t>2</t>
  </si>
  <si>
    <t>9</t>
  </si>
  <si>
    <t>%</t>
  </si>
  <si>
    <t>Trabajos complementarios</t>
  </si>
  <si>
    <t>Código</t>
  </si>
  <si>
    <t>11</t>
  </si>
  <si>
    <t>44.1</t>
  </si>
  <si>
    <t>PERFORACIÓN DE POZO</t>
  </si>
  <si>
    <t>Irapuato, Guanajuato</t>
  </si>
  <si>
    <t>Limpieza general de la obra. Incluye reparación de afectaciones y carga, acarreo y desposición de materiales sobrantes y producto de las perforaciones.</t>
  </si>
  <si>
    <t>53.4</t>
  </si>
  <si>
    <t>Excavacion de fosa para lodos de 3x4x2m. Incluye canal, apertura y relleno de la fosa, materialas, mano de obra y equipo.</t>
  </si>
  <si>
    <t>Total del presupuesto mostrado:</t>
  </si>
  <si>
    <t>Total del presupuesto mostrado sin IVA:</t>
  </si>
  <si>
    <t>Partida</t>
  </si>
  <si>
    <t>RESUMEN DEL PRESUPUESTO</t>
  </si>
  <si>
    <t>Ciudad:</t>
  </si>
  <si>
    <t>Ampliación del diámetro del pozo de 16-1/2" a 20-1/2" de diámetro en material tipo I de 0 a 100 m.</t>
  </si>
  <si>
    <t>Cerco sanitario por inyección de cemento en el espacio anular por gravedad, de 20-1/2" a tubo de 18" de diámetro. Incluye operación del equipo y cemento.</t>
  </si>
  <si>
    <t>Suministro de tubería de acero ASTM-A53 grado B lisa de 20" de diámetro para contra ademe, con 1/4" de espesor. Incluye maniobras de carga y descarga, acarreos y puesta en sitio.</t>
  </si>
  <si>
    <t>Colocación de tubería lisa, ranurada lisa o ranurada tipo canastilla, de 20" de diámetro y 1/4" de espesor, soldada con doble cordón al arco electrico. Incluye refuerzo en juntas de unión para 120 grados.</t>
  </si>
  <si>
    <t>Suministro de tubería de acero ASTM-A53 grado B lisa para ademe de 10" de diámetro y 1/4" de espesor. Incluye maniobras de carga y descarga, acarreos y puesta en sitio.</t>
  </si>
  <si>
    <t>Suministro de tubería de acero ASTM-A53 grado B tipo canastilla de 10" de diámetro y 1/4" de espesor. Incluye maniobras de carga y descarga, acarreos y puesta en sitio.</t>
  </si>
  <si>
    <t>Colocación de tubería lisa, ranurada lisa o ranurada tipo canastilla, de 10" de diámetro y 1/4" de espesor, soldada con doble cordón al arco electrico. Incluye refuerzo en juntas de unión para 120 grados.</t>
  </si>
  <si>
    <t>Perforación exploratoria de 10-1/2" de diámetro</t>
  </si>
  <si>
    <t>Perforación exploratoria de pozo de 10-1/2" de diámetro en material tipo I de 0 a 100 m.</t>
  </si>
  <si>
    <t>Perforación exploratoria de pozo de 10-1/2" de diámetro en material tipo II de 0 a 100 m.</t>
  </si>
  <si>
    <t>Perforación exploratoria de pozo de 10-1/2" de diámetro en material tipo III de 0 a 100 m.</t>
  </si>
  <si>
    <t>Perforación exploratoria de pozo de 10-1/2" de diámetro en material tipo I de 100 a 200 m.</t>
  </si>
  <si>
    <t>Perforación exploratoria de pozo de 10-1/2" de diámetro en material tipo II de 100 a 200 m.</t>
  </si>
  <si>
    <t>Perforación exploratoria de pozo de 10-1/2" de diámetro en material tipo III de 100 a 200 m.</t>
  </si>
  <si>
    <t>Perforación exploratoria de pozo de 10-1/2" de diámetro en material tipo III de 200 a 300 m.</t>
  </si>
  <si>
    <t>Ampliación del diámetro del pozo de 10-1/2" a 16-1/2"</t>
  </si>
  <si>
    <t>Ampliación del diámetro del pozo de 10-1/2" a 16-1/2" de diámetro en material tipo I de 0 a 100 m.</t>
  </si>
  <si>
    <t>Ampliación del diámetro del pozo de 10-1/2" a 16-1/2" de diámetro en material tipo II de 0 a 100 m.</t>
  </si>
  <si>
    <t>Ampliación del diámetro del pozo de 10-1/2" a 16-1/2" de diámetro en material tipo III de 0 a 100 m.</t>
  </si>
  <si>
    <t>Ampliación del diámetro del pozo de 10-1/2" a 16-1/2" de diámetro en material tipo I de 100 a 200 m.</t>
  </si>
  <si>
    <t>Ampliación del diámetro del pozo de 10-1/2" a 16-1/2" de diámetro en material tipo II de 100 a 200 m.</t>
  </si>
  <si>
    <t>Ampliación del diámetro del pozo de 10-1/2" a 16-1/2" de diámetro en material tipo III de 100 a 200 m.</t>
  </si>
  <si>
    <t>Ampliación del diámetro del pozo de 10-1/2" a 16-1/2" de diámetro en material tipo III de 200 a 300 m.</t>
  </si>
  <si>
    <t>TOTAL Ampliación del diámetro del pozo de 10-1/2" a 16-1/2"</t>
  </si>
  <si>
    <t>(*UN MILLON CUATROCIENTOS NOVENTA Y NUEVE MIL NOVECIENTOS SIES PESOS 87/100  M.N. *)</t>
  </si>
  <si>
    <t>PERFORACIÓN DE POZO EN LA COMUNIDAD SAN IGNACIO DE RIVERA (OJO DE 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</si>
</sst>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&quot;$&quot;#,###.00"/>
  </numFmts>
  <fonts count="14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7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5"/>
      <color indexed="64"/>
      <name val="Arial"/>
      <family val="2"/>
    </font>
    <font>
      <sz val="7"/>
      <color indexed="64"/>
      <name val="Arial"/>
      <family val="2"/>
    </font>
    <font>
      <sz val="5"/>
      <color indexed="64"/>
      <name val="Arial"/>
      <family val="2"/>
    </font>
    <font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11"/>
      <color indexed="64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indexed="64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theme="0" tint="-0.24991607409894101"/>
      </top>
      <bottom style="hair">
        <color theme="0" tint="-0.2499160740989410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13" fillId="0" borderId="0" applyFont="0" applyFill="0" applyBorder="0" applyAlignment="0" applyProtection="0"/>
  </cellStyleXfs>
  <cellXfs count="78">
    <xf numFmtId="0" fontId="0" fillId="0" borderId="0" xfId="0"/>
    <xf numFmtId="0" fontId="1" fillId="0" borderId="2" xfId="0" applyFont="1" applyBorder="1"/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Border="1"/>
    <xf numFmtId="0" fontId="3" fillId="0" borderId="7" xfId="0" applyFont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167" fontId="4" fillId="0" borderId="0" xfId="0" applyNumberFormat="1" applyFont="1"/>
    <xf numFmtId="164" fontId="3" fillId="0" borderId="13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0" fontId="4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left" vertical="top"/>
    </xf>
    <xf numFmtId="167" fontId="4" fillId="0" borderId="13" xfId="0" applyNumberFormat="1" applyFont="1" applyBorder="1"/>
    <xf numFmtId="0" fontId="0" fillId="0" borderId="0" xfId="0" applyFill="1"/>
    <xf numFmtId="0" fontId="3" fillId="0" borderId="7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/>
    <xf numFmtId="15" fontId="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" fillId="0" borderId="3" xfId="0" applyFont="1" applyFill="1" applyBorder="1"/>
    <xf numFmtId="0" fontId="3" fillId="0" borderId="7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165" fontId="1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0" fontId="2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0" fontId="6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/>
    <xf numFmtId="0" fontId="12" fillId="0" borderId="2" xfId="0" applyFont="1" applyBorder="1" applyAlignment="1">
      <alignment horizontal="left"/>
    </xf>
    <xf numFmtId="0" fontId="11" fillId="0" borderId="6" xfId="0" applyFont="1" applyBorder="1"/>
    <xf numFmtId="0" fontId="12" fillId="0" borderId="0" xfId="0" applyFont="1" applyBorder="1" applyAlignment="1">
      <alignment horizontal="right"/>
    </xf>
    <xf numFmtId="165" fontId="11" fillId="0" borderId="3" xfId="0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0" fontId="0" fillId="0" borderId="0" xfId="3" applyNumberFormat="1" applyFont="1"/>
    <xf numFmtId="0" fontId="1" fillId="0" borderId="0" xfId="0" applyFont="1" applyFill="1" applyBorder="1" applyAlignment="1">
      <alignment horizontal="justify" vertical="top" wrapText="1"/>
    </xf>
  </cellXfs>
  <cellStyles count="4">
    <cellStyle name="Normal" xfId="0" builtinId="0"/>
    <cellStyle name="Normal 2" xfId="1"/>
    <cellStyle name="Normal 2 2" xfId="2"/>
    <cellStyle name="Porcentaje" xfId="3" builtinId="5"/>
  </cellStyles>
  <dxfs count="72"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showZeros="0" tabSelected="1" view="pageBreakPreview" zoomScale="85" zoomScaleNormal="100" zoomScaleSheetLayoutView="85" workbookViewId="0">
      <selection activeCell="A33" sqref="A33:D35"/>
    </sheetView>
  </sheetViews>
  <sheetFormatPr baseColWidth="10" defaultColWidth="9.140625" defaultRowHeight="12.75" x14ac:dyDescent="0.2"/>
  <cols>
    <col min="1" max="1" width="11.7109375" customWidth="1"/>
    <col min="2" max="2" width="45.7109375" customWidth="1"/>
    <col min="3" max="3" width="10.28515625" customWidth="1"/>
    <col min="4" max="4" width="20.7109375" customWidth="1"/>
  </cols>
  <sheetData>
    <row r="1" spans="1:4" ht="13.5" thickTop="1" x14ac:dyDescent="0.2">
      <c r="A1" s="67" t="s">
        <v>56</v>
      </c>
      <c r="B1" s="68"/>
      <c r="C1" s="68"/>
      <c r="D1" s="69"/>
    </row>
    <row r="2" spans="1:4" x14ac:dyDescent="0.2">
      <c r="A2" s="70"/>
      <c r="B2" s="71"/>
      <c r="C2" s="71"/>
      <c r="D2" s="72"/>
    </row>
    <row r="3" spans="1:4" x14ac:dyDescent="0.2">
      <c r="A3" s="8"/>
      <c r="B3" s="7"/>
      <c r="C3" s="61" t="s">
        <v>61</v>
      </c>
      <c r="D3" s="62">
        <v>42901</v>
      </c>
    </row>
    <row r="4" spans="1:4" x14ac:dyDescent="0.2">
      <c r="A4" s="8" t="s">
        <v>27</v>
      </c>
      <c r="B4" s="65" t="str">
        <f>Presupuesto!B3</f>
        <v>PERFORACIÓN DE POZO EN LA COMUNIDAD SAN IGNACIO DE RIVERA (OJO DE AGUA)</v>
      </c>
      <c r="C4" s="7"/>
      <c r="D4" s="5"/>
    </row>
    <row r="5" spans="1:4" x14ac:dyDescent="0.2">
      <c r="A5" s="6"/>
      <c r="B5" s="65"/>
      <c r="C5" s="7"/>
      <c r="D5" s="5"/>
    </row>
    <row r="6" spans="1:4" x14ac:dyDescent="0.2">
      <c r="A6" s="6"/>
      <c r="B6" s="65"/>
      <c r="C6" s="7"/>
      <c r="D6" s="5"/>
    </row>
    <row r="7" spans="1:4" ht="13.5" thickBot="1" x14ac:dyDescent="0.25">
      <c r="A7" s="10" t="s">
        <v>99</v>
      </c>
      <c r="B7" s="1" t="s">
        <v>91</v>
      </c>
      <c r="C7" s="59" t="s">
        <v>67</v>
      </c>
      <c r="D7" s="60" t="s">
        <v>57</v>
      </c>
    </row>
    <row r="8" spans="1:4" ht="13.5" thickTop="1" x14ac:dyDescent="0.2">
      <c r="A8" s="21"/>
      <c r="B8" s="21"/>
    </row>
    <row r="9" spans="1:4" x14ac:dyDescent="0.2">
      <c r="A9" s="66" t="s">
        <v>98</v>
      </c>
      <c r="B9" s="66"/>
      <c r="C9" s="66"/>
      <c r="D9" s="66"/>
    </row>
    <row r="10" spans="1:4" ht="13.5" thickBot="1" x14ac:dyDescent="0.25">
      <c r="A10" s="21"/>
      <c r="B10" s="21"/>
    </row>
    <row r="11" spans="1:4" ht="14.25" thickTop="1" thickBot="1" x14ac:dyDescent="0.25">
      <c r="A11" s="20" t="s">
        <v>97</v>
      </c>
      <c r="B11" s="20" t="s">
        <v>17</v>
      </c>
      <c r="C11" s="19"/>
      <c r="D11" s="18" t="s">
        <v>54</v>
      </c>
    </row>
    <row r="12" spans="1:4" ht="13.5" thickTop="1" x14ac:dyDescent="0.2">
      <c r="A12" s="22"/>
      <c r="B12" s="22"/>
      <c r="C12" s="23"/>
      <c r="D12" s="22"/>
    </row>
    <row r="13" spans="1:4" x14ac:dyDescent="0.2">
      <c r="A13" s="15" t="s">
        <v>62</v>
      </c>
      <c r="B13" s="14" t="s">
        <v>90</v>
      </c>
      <c r="C13" s="13"/>
      <c r="D13" s="17">
        <v>0</v>
      </c>
    </row>
    <row r="14" spans="1:4" x14ac:dyDescent="0.2">
      <c r="A14" s="16" t="s">
        <v>46</v>
      </c>
      <c r="B14" s="24" t="s">
        <v>2</v>
      </c>
      <c r="C14" s="3"/>
      <c r="D14" s="25">
        <f>Presupuesto!F11</f>
        <v>9657.6</v>
      </c>
    </row>
    <row r="15" spans="1:4" x14ac:dyDescent="0.2">
      <c r="A15" s="16" t="s">
        <v>83</v>
      </c>
      <c r="B15" s="24" t="s">
        <v>7</v>
      </c>
      <c r="C15" s="3"/>
      <c r="D15" s="25">
        <f>Presupuesto!F15</f>
        <v>10213.1</v>
      </c>
    </row>
    <row r="16" spans="1:4" x14ac:dyDescent="0.2">
      <c r="A16" s="16" t="s">
        <v>23</v>
      </c>
      <c r="B16" s="24" t="s">
        <v>50</v>
      </c>
      <c r="C16" s="3"/>
      <c r="D16" s="25">
        <f>Presupuesto!F18</f>
        <v>28390.65</v>
      </c>
    </row>
    <row r="17" spans="1:6" x14ac:dyDescent="0.2">
      <c r="A17" s="16" t="s">
        <v>63</v>
      </c>
      <c r="B17" s="24" t="s">
        <v>107</v>
      </c>
      <c r="C17" s="3"/>
      <c r="D17" s="25">
        <f>Presupuesto!F27</f>
        <v>279058</v>
      </c>
    </row>
    <row r="18" spans="1:6" x14ac:dyDescent="0.2">
      <c r="A18" s="16" t="s">
        <v>65</v>
      </c>
      <c r="B18" s="24" t="s">
        <v>48</v>
      </c>
      <c r="C18" s="3"/>
      <c r="D18" s="25">
        <f>Presupuesto!F30</f>
        <v>14946</v>
      </c>
    </row>
    <row r="19" spans="1:6" x14ac:dyDescent="0.2">
      <c r="A19" s="16" t="s">
        <v>10</v>
      </c>
      <c r="B19" s="24" t="s">
        <v>115</v>
      </c>
      <c r="C19" s="3"/>
      <c r="D19" s="25">
        <f>Presupuesto!F39</f>
        <v>216432.3</v>
      </c>
    </row>
    <row r="20" spans="1:6" x14ac:dyDescent="0.2">
      <c r="A20" s="16" t="s">
        <v>44</v>
      </c>
      <c r="B20" s="24" t="s">
        <v>32</v>
      </c>
      <c r="C20" s="3"/>
      <c r="D20" s="25">
        <f>Presupuesto!F45</f>
        <v>65487</v>
      </c>
    </row>
    <row r="21" spans="1:6" x14ac:dyDescent="0.2">
      <c r="A21" s="16" t="s">
        <v>81</v>
      </c>
      <c r="B21" s="24" t="s">
        <v>36</v>
      </c>
      <c r="C21" s="3"/>
      <c r="D21" s="25">
        <f>Presupuesto!F48</f>
        <v>6337.69</v>
      </c>
    </row>
    <row r="22" spans="1:6" x14ac:dyDescent="0.2">
      <c r="A22" s="16" t="s">
        <v>84</v>
      </c>
      <c r="B22" s="24" t="s">
        <v>16</v>
      </c>
      <c r="C22" s="3"/>
      <c r="D22" s="25">
        <f>Presupuesto!F53</f>
        <v>329347.90000000002</v>
      </c>
    </row>
    <row r="23" spans="1:6" x14ac:dyDescent="0.2">
      <c r="A23" s="16" t="s">
        <v>47</v>
      </c>
      <c r="B23" s="24" t="s">
        <v>86</v>
      </c>
      <c r="C23" s="3"/>
      <c r="D23" s="25">
        <f>Presupuesto!F64</f>
        <v>318623.65000000002</v>
      </c>
    </row>
    <row r="24" spans="1:6" x14ac:dyDescent="0.2">
      <c r="A24" s="16" t="s">
        <v>88</v>
      </c>
      <c r="B24" s="24" t="s">
        <v>42</v>
      </c>
      <c r="C24" s="3"/>
      <c r="D24" s="25">
        <f>Presupuesto!F68</f>
        <v>14529.27</v>
      </c>
    </row>
    <row r="25" spans="1:6" x14ac:dyDescent="0.2">
      <c r="A25" s="15" t="s">
        <v>62</v>
      </c>
      <c r="B25" s="14" t="s">
        <v>40</v>
      </c>
      <c r="C25" s="13"/>
      <c r="D25" s="12">
        <f>SUM(D13:D24)</f>
        <v>1293023.1599999999</v>
      </c>
    </row>
    <row r="27" spans="1:6" x14ac:dyDescent="0.2">
      <c r="A27" s="11" t="s">
        <v>96</v>
      </c>
      <c r="B27" s="11"/>
      <c r="C27" s="11"/>
      <c r="D27" s="26">
        <f>D25</f>
        <v>1293023.1599999999</v>
      </c>
    </row>
    <row r="28" spans="1:6" x14ac:dyDescent="0.2">
      <c r="A28" s="11" t="s">
        <v>14</v>
      </c>
      <c r="B28" s="11"/>
      <c r="C28" s="11"/>
      <c r="D28" s="11">
        <f>ROUND(D27*0.16,2)</f>
        <v>206883.71</v>
      </c>
    </row>
    <row r="29" spans="1:6" x14ac:dyDescent="0.2">
      <c r="A29" s="11" t="s">
        <v>95</v>
      </c>
      <c r="B29" s="11"/>
      <c r="C29" s="11"/>
      <c r="D29" s="11">
        <f>SUM(D27:D28)</f>
        <v>1499906.8699999999</v>
      </c>
      <c r="F29" s="21" t="str">
        <f>IF(D29=Presupuesto!F73,"OK","OJO")</f>
        <v>OK</v>
      </c>
    </row>
    <row r="30" spans="1:6" x14ac:dyDescent="0.2">
      <c r="A30" s="11" t="str">
        <f>Presupuesto!A74</f>
        <v>(*UN MILLON CUATROCIENTOS NOVENTA Y NUEVE MIL NOVECIENTOS SIES PESOS 87/100  M.N. *)</v>
      </c>
      <c r="B30" s="11"/>
      <c r="C30" s="11"/>
      <c r="D30" s="11"/>
    </row>
    <row r="33" spans="1:4" x14ac:dyDescent="0.2">
      <c r="A33" s="11"/>
      <c r="D33" s="11"/>
    </row>
    <row r="34" spans="1:4" x14ac:dyDescent="0.2">
      <c r="A34" s="11"/>
      <c r="D34" s="11"/>
    </row>
    <row r="35" spans="1:4" x14ac:dyDescent="0.2">
      <c r="D35" s="76"/>
    </row>
  </sheetData>
  <mergeCells count="3">
    <mergeCell ref="B4:B6"/>
    <mergeCell ref="A9:D9"/>
    <mergeCell ref="A1:D2"/>
  </mergeCells>
  <conditionalFormatting sqref="D3:D8 D26:D1048576">
    <cfRule type="cellIs" dxfId="17" priority="3" stopIfTrue="1" operator="lessThanOrEqual">
      <formula>0</formula>
    </cfRule>
  </conditionalFormatting>
  <conditionalFormatting sqref="D10:D12">
    <cfRule type="cellIs" dxfId="16" priority="4" stopIfTrue="1" operator="lessThanOrEqual">
      <formula>0</formula>
    </cfRule>
  </conditionalFormatting>
  <conditionalFormatting sqref="D13">
    <cfRule type="cellIs" dxfId="15" priority="5" stopIfTrue="1" operator="lessThanOrEqual">
      <formula>0</formula>
    </cfRule>
  </conditionalFormatting>
  <conditionalFormatting sqref="D14">
    <cfRule type="cellIs" dxfId="14" priority="6" stopIfTrue="1" operator="lessThanOrEqual">
      <formula>0</formula>
    </cfRule>
  </conditionalFormatting>
  <conditionalFormatting sqref="D15">
    <cfRule type="cellIs" dxfId="13" priority="7" stopIfTrue="1" operator="lessThanOrEqual">
      <formula>0</formula>
    </cfRule>
  </conditionalFormatting>
  <conditionalFormatting sqref="D16">
    <cfRule type="cellIs" dxfId="12" priority="8" stopIfTrue="1" operator="lessThanOrEqual">
      <formula>0</formula>
    </cfRule>
  </conditionalFormatting>
  <conditionalFormatting sqref="D17">
    <cfRule type="cellIs" dxfId="11" priority="9" stopIfTrue="1" operator="lessThanOrEqual">
      <formula>0</formula>
    </cfRule>
  </conditionalFormatting>
  <conditionalFormatting sqref="D18">
    <cfRule type="cellIs" dxfId="10" priority="10" stopIfTrue="1" operator="lessThanOrEqual">
      <formula>0</formula>
    </cfRule>
  </conditionalFormatting>
  <conditionalFormatting sqref="D19">
    <cfRule type="cellIs" dxfId="9" priority="11" stopIfTrue="1" operator="lessThanOrEqual">
      <formula>0</formula>
    </cfRule>
  </conditionalFormatting>
  <conditionalFormatting sqref="D20">
    <cfRule type="cellIs" dxfId="8" priority="12" stopIfTrue="1" operator="lessThanOrEqual">
      <formula>0</formula>
    </cfRule>
  </conditionalFormatting>
  <conditionalFormatting sqref="D21">
    <cfRule type="cellIs" dxfId="7" priority="13" stopIfTrue="1" operator="lessThanOrEqual">
      <formula>0</formula>
    </cfRule>
  </conditionalFormatting>
  <conditionalFormatting sqref="D22">
    <cfRule type="cellIs" dxfId="6" priority="14" stopIfTrue="1" operator="lessThanOrEqual">
      <formula>0</formula>
    </cfRule>
  </conditionalFormatting>
  <conditionalFormatting sqref="D23">
    <cfRule type="cellIs" dxfId="5" priority="15" stopIfTrue="1" operator="lessThanOrEqual">
      <formula>0</formula>
    </cfRule>
  </conditionalFormatting>
  <conditionalFormatting sqref="D24">
    <cfRule type="cellIs" dxfId="4" priority="16" stopIfTrue="1" operator="lessThanOrEqual">
      <formula>0</formula>
    </cfRule>
  </conditionalFormatting>
  <conditionalFormatting sqref="D25">
    <cfRule type="cellIs" dxfId="3" priority="17" stopIfTrue="1" operator="lessThanOrEqual">
      <formula>0</formula>
    </cfRule>
  </conditionalFormatting>
  <conditionalFormatting sqref="F29">
    <cfRule type="cellIs" dxfId="2" priority="2" operator="equal">
      <formula>"OJO"</formula>
    </cfRule>
  </conditionalFormatting>
  <conditionalFormatting sqref="D34">
    <cfRule type="cellIs" dxfId="1" priority="1" operator="lessThan">
      <formula>0</formula>
    </cfRule>
  </conditionalFormatting>
  <pageMargins left="0.63" right="0.23622047244094491" top="0.6" bottom="0.6" header="0.36" footer="0.38"/>
  <pageSetup orientation="portrait" r:id="rId1"/>
  <headerFooter>
    <oddHeader>&amp;RPágina &amp;P de &amp;N</oddHeader>
    <oddFooter>&amp;C: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showZeros="0" view="pageBreakPreview" zoomScaleNormal="100" zoomScaleSheetLayoutView="100" workbookViewId="0">
      <selection activeCell="B10" sqref="B10"/>
    </sheetView>
  </sheetViews>
  <sheetFormatPr baseColWidth="10" defaultColWidth="9.140625" defaultRowHeight="12.75" x14ac:dyDescent="0.2"/>
  <cols>
    <col min="1" max="1" width="10" style="27" bestFit="1" customWidth="1"/>
    <col min="2" max="2" width="50" style="27" customWidth="1"/>
    <col min="3" max="3" width="6.28515625" style="27" bestFit="1" customWidth="1"/>
    <col min="4" max="4" width="8.7109375" style="27" customWidth="1"/>
    <col min="5" max="5" width="10.140625" style="27" bestFit="1" customWidth="1"/>
    <col min="6" max="6" width="13.85546875" style="27" bestFit="1" customWidth="1"/>
    <col min="7" max="7" width="6.85546875" style="27" bestFit="1" customWidth="1"/>
    <col min="8" max="16384" width="9.140625" style="27"/>
  </cols>
  <sheetData>
    <row r="1" spans="1:7" ht="13.5" thickTop="1" x14ac:dyDescent="0.2">
      <c r="A1" s="73" t="s">
        <v>56</v>
      </c>
      <c r="B1" s="74"/>
      <c r="C1" s="74"/>
      <c r="D1" s="74"/>
      <c r="E1" s="74"/>
      <c r="F1" s="74"/>
      <c r="G1" s="75"/>
    </row>
    <row r="2" spans="1:7" x14ac:dyDescent="0.2">
      <c r="A2" s="28"/>
      <c r="B2" s="29"/>
      <c r="C2" s="30"/>
      <c r="D2" s="31"/>
      <c r="E2" s="32"/>
      <c r="F2" s="30"/>
      <c r="G2" s="33"/>
    </row>
    <row r="3" spans="1:7" x14ac:dyDescent="0.2">
      <c r="A3" s="34" t="s">
        <v>27</v>
      </c>
      <c r="B3" s="77" t="s">
        <v>125</v>
      </c>
      <c r="C3" s="77"/>
      <c r="D3" s="77"/>
      <c r="E3" s="63" t="s">
        <v>61</v>
      </c>
      <c r="F3" s="64">
        <v>42901</v>
      </c>
      <c r="G3" s="36"/>
    </row>
    <row r="4" spans="1:7" x14ac:dyDescent="0.2">
      <c r="A4" s="37"/>
      <c r="B4" s="77"/>
      <c r="C4" s="77"/>
      <c r="D4" s="77"/>
      <c r="E4" s="35"/>
      <c r="F4" s="38"/>
      <c r="G4" s="33"/>
    </row>
    <row r="5" spans="1:7" ht="13.5" thickBot="1" x14ac:dyDescent="0.25">
      <c r="A5" s="39" t="s">
        <v>52</v>
      </c>
      <c r="B5" s="40" t="s">
        <v>91</v>
      </c>
      <c r="C5" s="40"/>
      <c r="D5" s="40"/>
      <c r="E5" s="41" t="s">
        <v>67</v>
      </c>
      <c r="F5" s="42"/>
      <c r="G5" s="43"/>
    </row>
    <row r="6" spans="1:7" ht="14.25" thickTop="1" thickBot="1" x14ac:dyDescent="0.25">
      <c r="A6" s="44" t="s">
        <v>1</v>
      </c>
      <c r="B6" s="45"/>
      <c r="C6" s="45"/>
      <c r="D6" s="45"/>
      <c r="E6" s="45"/>
      <c r="F6" s="45"/>
      <c r="G6" s="45"/>
    </row>
    <row r="7" spans="1:7" ht="14.25" thickTop="1" thickBot="1" x14ac:dyDescent="0.25">
      <c r="A7" s="4" t="s">
        <v>87</v>
      </c>
      <c r="B7" s="2" t="s">
        <v>17</v>
      </c>
      <c r="C7" s="2" t="s">
        <v>19</v>
      </c>
      <c r="D7" s="2" t="s">
        <v>34</v>
      </c>
      <c r="E7" s="2" t="s">
        <v>12</v>
      </c>
      <c r="F7" s="2" t="s">
        <v>54</v>
      </c>
      <c r="G7" s="9" t="s">
        <v>85</v>
      </c>
    </row>
    <row r="8" spans="1:7" ht="13.5" thickTop="1" x14ac:dyDescent="0.2">
      <c r="A8" s="46" t="s">
        <v>62</v>
      </c>
      <c r="B8" s="47" t="s">
        <v>90</v>
      </c>
      <c r="C8" s="48"/>
      <c r="D8" s="49"/>
      <c r="E8" s="50"/>
      <c r="F8" s="50"/>
      <c r="G8" s="51"/>
    </row>
    <row r="9" spans="1:7" x14ac:dyDescent="0.2">
      <c r="A9" s="46" t="s">
        <v>46</v>
      </c>
      <c r="B9" s="47" t="s">
        <v>2</v>
      </c>
      <c r="C9" s="48"/>
      <c r="D9" s="49"/>
      <c r="E9" s="50"/>
      <c r="F9" s="50"/>
      <c r="G9" s="51"/>
    </row>
    <row r="10" spans="1:7" ht="33.75" x14ac:dyDescent="0.2">
      <c r="A10" s="52" t="s">
        <v>37</v>
      </c>
      <c r="B10" s="53" t="s">
        <v>59</v>
      </c>
      <c r="C10" s="54" t="s">
        <v>69</v>
      </c>
      <c r="D10" s="55">
        <v>2</v>
      </c>
      <c r="E10" s="56">
        <v>4828.8</v>
      </c>
      <c r="F10" s="56">
        <f>ROUND(D10*E10,2)</f>
        <v>9657.6</v>
      </c>
      <c r="G10" s="57">
        <f t="shared" ref="G10:G11" si="0">F10/$F$71</f>
        <v>7.469007747703451E-3</v>
      </c>
    </row>
    <row r="11" spans="1:7" x14ac:dyDescent="0.2">
      <c r="A11" s="46" t="s">
        <v>46</v>
      </c>
      <c r="B11" s="47" t="s">
        <v>80</v>
      </c>
      <c r="C11" s="48"/>
      <c r="D11" s="49"/>
      <c r="E11" s="50"/>
      <c r="F11" s="50">
        <f>SUM(F10)</f>
        <v>9657.6</v>
      </c>
      <c r="G11" s="51">
        <f t="shared" si="0"/>
        <v>7.469007747703451E-3</v>
      </c>
    </row>
    <row r="12" spans="1:7" x14ac:dyDescent="0.2">
      <c r="A12" s="46" t="s">
        <v>83</v>
      </c>
      <c r="B12" s="47" t="s">
        <v>7</v>
      </c>
      <c r="C12" s="48"/>
      <c r="D12" s="49"/>
      <c r="E12" s="50"/>
      <c r="F12" s="50"/>
      <c r="G12" s="51"/>
    </row>
    <row r="13" spans="1:7" ht="33.75" x14ac:dyDescent="0.2">
      <c r="A13" s="52" t="s">
        <v>72</v>
      </c>
      <c r="B13" s="53" t="s">
        <v>35</v>
      </c>
      <c r="C13" s="54" t="s">
        <v>0</v>
      </c>
      <c r="D13" s="55">
        <v>1</v>
      </c>
      <c r="E13" s="56">
        <v>8469.4</v>
      </c>
      <c r="F13" s="56">
        <f t="shared" ref="F13:F14" si="1">ROUND(D13*E13,2)</f>
        <v>8469.4</v>
      </c>
      <c r="G13" s="57">
        <f t="shared" ref="G13:G15" si="2">F13/$F$71</f>
        <v>6.5500760249336898E-3</v>
      </c>
    </row>
    <row r="14" spans="1:7" ht="22.5" x14ac:dyDescent="0.2">
      <c r="A14" s="52" t="s">
        <v>73</v>
      </c>
      <c r="B14" s="53" t="s">
        <v>94</v>
      </c>
      <c r="C14" s="54" t="s">
        <v>0</v>
      </c>
      <c r="D14" s="55">
        <v>2</v>
      </c>
      <c r="E14" s="56">
        <v>871.85</v>
      </c>
      <c r="F14" s="56">
        <f t="shared" si="1"/>
        <v>1743.7</v>
      </c>
      <c r="G14" s="57">
        <f t="shared" si="2"/>
        <v>1.3485450639569364E-3</v>
      </c>
    </row>
    <row r="15" spans="1:7" ht="22.5" x14ac:dyDescent="0.2">
      <c r="A15" s="46" t="s">
        <v>83</v>
      </c>
      <c r="B15" s="47" t="s">
        <v>76</v>
      </c>
      <c r="C15" s="48"/>
      <c r="D15" s="49"/>
      <c r="E15" s="50"/>
      <c r="F15" s="50">
        <f>SUM(F13:F14)</f>
        <v>10213.1</v>
      </c>
      <c r="G15" s="51">
        <f t="shared" si="2"/>
        <v>7.8986210888906273E-3</v>
      </c>
    </row>
    <row r="16" spans="1:7" x14ac:dyDescent="0.2">
      <c r="A16" s="46" t="s">
        <v>23</v>
      </c>
      <c r="B16" s="47" t="s">
        <v>50</v>
      </c>
      <c r="C16" s="48"/>
      <c r="D16" s="49"/>
      <c r="E16" s="50"/>
      <c r="F16" s="50"/>
      <c r="G16" s="51"/>
    </row>
    <row r="17" spans="1:7" ht="33.75" x14ac:dyDescent="0.2">
      <c r="A17" s="52" t="s">
        <v>60</v>
      </c>
      <c r="B17" s="53" t="s">
        <v>49</v>
      </c>
      <c r="C17" s="54" t="s">
        <v>75</v>
      </c>
      <c r="D17" s="55">
        <v>15</v>
      </c>
      <c r="E17" s="56">
        <v>1892.71</v>
      </c>
      <c r="F17" s="56">
        <f>ROUND(D17*E17,2)</f>
        <v>28390.65</v>
      </c>
      <c r="G17" s="57">
        <f>F17/$F$71</f>
        <v>2.1956799288885127E-2</v>
      </c>
    </row>
    <row r="18" spans="1:7" x14ac:dyDescent="0.2">
      <c r="A18" s="46" t="s">
        <v>23</v>
      </c>
      <c r="B18" s="47" t="s">
        <v>4</v>
      </c>
      <c r="C18" s="48"/>
      <c r="D18" s="49"/>
      <c r="E18" s="50"/>
      <c r="F18" s="50">
        <f>SUM(F17)</f>
        <v>28390.65</v>
      </c>
      <c r="G18" s="51">
        <f t="shared" ref="G18" si="3">F18/$F$71</f>
        <v>2.1956799288885127E-2</v>
      </c>
    </row>
    <row r="19" spans="1:7" x14ac:dyDescent="0.2">
      <c r="A19" s="46" t="s">
        <v>63</v>
      </c>
      <c r="B19" s="47" t="s">
        <v>107</v>
      </c>
      <c r="C19" s="48"/>
      <c r="D19" s="49"/>
      <c r="E19" s="50"/>
      <c r="F19" s="50"/>
      <c r="G19" s="51"/>
    </row>
    <row r="20" spans="1:7" ht="22.5" x14ac:dyDescent="0.2">
      <c r="A20" s="52"/>
      <c r="B20" s="53" t="s">
        <v>108</v>
      </c>
      <c r="C20" s="54" t="s">
        <v>43</v>
      </c>
      <c r="D20" s="55">
        <v>30</v>
      </c>
      <c r="E20" s="56">
        <v>730.68</v>
      </c>
      <c r="F20" s="56">
        <f t="shared" ref="F20:F26" si="4">ROUND(D20*E20,2)</f>
        <v>21920.400000000001</v>
      </c>
      <c r="G20" s="57">
        <f t="shared" ref="G20:G27" si="5">F20/$F$71</f>
        <v>1.6952828594346291E-2</v>
      </c>
    </row>
    <row r="21" spans="1:7" ht="22.5" x14ac:dyDescent="0.2">
      <c r="A21" s="52"/>
      <c r="B21" s="53" t="s">
        <v>109</v>
      </c>
      <c r="C21" s="54" t="s">
        <v>43</v>
      </c>
      <c r="D21" s="55">
        <v>50</v>
      </c>
      <c r="E21" s="56">
        <v>957.14</v>
      </c>
      <c r="F21" s="56">
        <f t="shared" si="4"/>
        <v>47857</v>
      </c>
      <c r="G21" s="57">
        <f t="shared" si="5"/>
        <v>3.7011711375687963E-2</v>
      </c>
    </row>
    <row r="22" spans="1:7" ht="22.5" x14ac:dyDescent="0.2">
      <c r="A22" s="52"/>
      <c r="B22" s="53" t="s">
        <v>110</v>
      </c>
      <c r="C22" s="54" t="s">
        <v>43</v>
      </c>
      <c r="D22" s="55">
        <v>20</v>
      </c>
      <c r="E22" s="56">
        <v>1217.82</v>
      </c>
      <c r="F22" s="56">
        <f t="shared" si="4"/>
        <v>24356.400000000001</v>
      </c>
      <c r="G22" s="57">
        <f t="shared" si="5"/>
        <v>1.8836785568481233E-2</v>
      </c>
    </row>
    <row r="23" spans="1:7" ht="22.5" x14ac:dyDescent="0.2">
      <c r="A23" s="52"/>
      <c r="B23" s="53" t="s">
        <v>111</v>
      </c>
      <c r="C23" s="54" t="s">
        <v>43</v>
      </c>
      <c r="D23" s="55">
        <v>20</v>
      </c>
      <c r="E23" s="56">
        <v>794.22</v>
      </c>
      <c r="F23" s="56">
        <f t="shared" si="4"/>
        <v>15884.4</v>
      </c>
      <c r="G23" s="57">
        <f t="shared" si="5"/>
        <v>1.2284698752031633E-2</v>
      </c>
    </row>
    <row r="24" spans="1:7" ht="22.5" x14ac:dyDescent="0.2">
      <c r="A24" s="52"/>
      <c r="B24" s="53" t="s">
        <v>112</v>
      </c>
      <c r="C24" s="54" t="s">
        <v>43</v>
      </c>
      <c r="D24" s="55">
        <v>40</v>
      </c>
      <c r="E24" s="56">
        <v>1014.83</v>
      </c>
      <c r="F24" s="56">
        <f t="shared" si="4"/>
        <v>40593.199999999997</v>
      </c>
      <c r="G24" s="57">
        <f t="shared" si="5"/>
        <v>3.1394023909053562E-2</v>
      </c>
    </row>
    <row r="25" spans="1:7" ht="22.5" x14ac:dyDescent="0.2">
      <c r="A25" s="52"/>
      <c r="B25" s="53" t="s">
        <v>113</v>
      </c>
      <c r="C25" s="54" t="s">
        <v>43</v>
      </c>
      <c r="D25" s="55">
        <v>40</v>
      </c>
      <c r="E25" s="56">
        <v>1308.3399999999999</v>
      </c>
      <c r="F25" s="56">
        <f t="shared" si="4"/>
        <v>52333.599999999999</v>
      </c>
      <c r="G25" s="57">
        <f t="shared" si="5"/>
        <v>4.0473830337269437E-2</v>
      </c>
    </row>
    <row r="26" spans="1:7" ht="22.5" x14ac:dyDescent="0.2">
      <c r="A26" s="52"/>
      <c r="B26" s="53" t="s">
        <v>114</v>
      </c>
      <c r="C26" s="54" t="s">
        <v>43</v>
      </c>
      <c r="D26" s="55">
        <v>50</v>
      </c>
      <c r="E26" s="56">
        <v>1522.26</v>
      </c>
      <c r="F26" s="56">
        <f t="shared" si="4"/>
        <v>76113</v>
      </c>
      <c r="G26" s="57">
        <f t="shared" si="5"/>
        <v>5.8864374865489642E-2</v>
      </c>
    </row>
    <row r="27" spans="1:7" x14ac:dyDescent="0.2">
      <c r="A27" s="46" t="s">
        <v>63</v>
      </c>
      <c r="B27" s="47" t="s">
        <v>8</v>
      </c>
      <c r="C27" s="48"/>
      <c r="D27" s="49"/>
      <c r="E27" s="50"/>
      <c r="F27" s="50">
        <f>SUM(F20:F26)</f>
        <v>279058</v>
      </c>
      <c r="G27" s="51">
        <f t="shared" si="5"/>
        <v>0.21581825340235977</v>
      </c>
    </row>
    <row r="28" spans="1:7" x14ac:dyDescent="0.2">
      <c r="A28" s="46" t="s">
        <v>65</v>
      </c>
      <c r="B28" s="47" t="s">
        <v>48</v>
      </c>
      <c r="C28" s="48"/>
      <c r="D28" s="49"/>
      <c r="E28" s="50"/>
      <c r="F28" s="50"/>
      <c r="G28" s="51"/>
    </row>
    <row r="29" spans="1:7" ht="45" x14ac:dyDescent="0.2">
      <c r="A29" s="52" t="s">
        <v>89</v>
      </c>
      <c r="B29" s="53" t="s">
        <v>33</v>
      </c>
      <c r="C29" s="54" t="s">
        <v>0</v>
      </c>
      <c r="D29" s="55">
        <v>1</v>
      </c>
      <c r="E29" s="56">
        <v>14946</v>
      </c>
      <c r="F29" s="56">
        <f>ROUND(D29*E29,2)</f>
        <v>14946</v>
      </c>
      <c r="G29" s="57">
        <f>F29/$F$71</f>
        <v>1.1558957691059453E-2</v>
      </c>
    </row>
    <row r="30" spans="1:7" x14ac:dyDescent="0.2">
      <c r="A30" s="46" t="s">
        <v>65</v>
      </c>
      <c r="B30" s="47" t="s">
        <v>78</v>
      </c>
      <c r="C30" s="48"/>
      <c r="D30" s="49"/>
      <c r="E30" s="50"/>
      <c r="F30" s="50">
        <f>SUM(F29)</f>
        <v>14946</v>
      </c>
      <c r="G30" s="51">
        <f t="shared" ref="G30" si="6">F30/$F$71</f>
        <v>1.1558957691059453E-2</v>
      </c>
    </row>
    <row r="31" spans="1:7" x14ac:dyDescent="0.2">
      <c r="A31" s="46" t="s">
        <v>10</v>
      </c>
      <c r="B31" s="47" t="s">
        <v>115</v>
      </c>
      <c r="C31" s="48"/>
      <c r="D31" s="49"/>
      <c r="E31" s="50"/>
      <c r="F31" s="50"/>
      <c r="G31" s="51"/>
    </row>
    <row r="32" spans="1:7" ht="22.5" x14ac:dyDescent="0.2">
      <c r="A32" s="52"/>
      <c r="B32" s="53" t="s">
        <v>116</v>
      </c>
      <c r="C32" s="54" t="s">
        <v>43</v>
      </c>
      <c r="D32" s="55">
        <v>30</v>
      </c>
      <c r="E32" s="56">
        <v>652.39</v>
      </c>
      <c r="F32" s="56">
        <f t="shared" ref="F32:F38" si="7">ROUND(D32*E32,2)</f>
        <v>19571.7</v>
      </c>
      <c r="G32" s="57">
        <f t="shared" ref="G32:G39" si="8">F32/$F$71</f>
        <v>1.5136387812264708E-2</v>
      </c>
    </row>
    <row r="33" spans="1:7" ht="22.5" x14ac:dyDescent="0.2">
      <c r="A33" s="52"/>
      <c r="B33" s="53" t="s">
        <v>117</v>
      </c>
      <c r="C33" s="54" t="s">
        <v>43</v>
      </c>
      <c r="D33" s="55">
        <v>50</v>
      </c>
      <c r="E33" s="56">
        <v>761.13</v>
      </c>
      <c r="F33" s="56">
        <f t="shared" si="7"/>
        <v>38056.5</v>
      </c>
      <c r="G33" s="57">
        <f t="shared" si="8"/>
        <v>2.9432187432744821E-2</v>
      </c>
    </row>
    <row r="34" spans="1:7" ht="22.5" x14ac:dyDescent="0.2">
      <c r="A34" s="52"/>
      <c r="B34" s="53" t="s">
        <v>118</v>
      </c>
      <c r="C34" s="54" t="s">
        <v>43</v>
      </c>
      <c r="D34" s="55">
        <v>20</v>
      </c>
      <c r="E34" s="56">
        <v>913.36</v>
      </c>
      <c r="F34" s="56">
        <f t="shared" si="7"/>
        <v>18267.2</v>
      </c>
      <c r="G34" s="57">
        <f t="shared" si="8"/>
        <v>1.4127511838225696E-2</v>
      </c>
    </row>
    <row r="35" spans="1:7" ht="22.5" x14ac:dyDescent="0.2">
      <c r="A35" s="52"/>
      <c r="B35" s="53" t="s">
        <v>119</v>
      </c>
      <c r="C35" s="54" t="s">
        <v>43</v>
      </c>
      <c r="D35" s="55">
        <v>20</v>
      </c>
      <c r="E35" s="56">
        <v>691.93</v>
      </c>
      <c r="F35" s="56">
        <f t="shared" si="7"/>
        <v>13838.6</v>
      </c>
      <c r="G35" s="57">
        <f t="shared" si="8"/>
        <v>1.0702515181553282E-2</v>
      </c>
    </row>
    <row r="36" spans="1:7" ht="22.5" x14ac:dyDescent="0.2">
      <c r="A36" s="52"/>
      <c r="B36" s="53" t="s">
        <v>120</v>
      </c>
      <c r="C36" s="54" t="s">
        <v>43</v>
      </c>
      <c r="D36" s="55">
        <v>40</v>
      </c>
      <c r="E36" s="56">
        <v>815.49</v>
      </c>
      <c r="F36" s="56">
        <f t="shared" si="7"/>
        <v>32619.599999999999</v>
      </c>
      <c r="G36" s="57">
        <f t="shared" si="8"/>
        <v>2.5227390358576404E-2</v>
      </c>
    </row>
    <row r="37" spans="1:7" ht="22.5" x14ac:dyDescent="0.2">
      <c r="A37" s="52"/>
      <c r="B37" s="53" t="s">
        <v>121</v>
      </c>
      <c r="C37" s="54" t="s">
        <v>43</v>
      </c>
      <c r="D37" s="55">
        <v>40</v>
      </c>
      <c r="E37" s="56">
        <v>992.78</v>
      </c>
      <c r="F37" s="56">
        <f t="shared" si="7"/>
        <v>39711.199999999997</v>
      </c>
      <c r="G37" s="57">
        <f t="shared" si="8"/>
        <v>3.0711901556349536E-2</v>
      </c>
    </row>
    <row r="38" spans="1:7" ht="22.5" x14ac:dyDescent="0.2">
      <c r="A38" s="52"/>
      <c r="B38" s="53" t="s">
        <v>122</v>
      </c>
      <c r="C38" s="54" t="s">
        <v>43</v>
      </c>
      <c r="D38" s="55">
        <v>50</v>
      </c>
      <c r="E38" s="56">
        <v>1087.3499999999999</v>
      </c>
      <c r="F38" s="56">
        <f t="shared" si="7"/>
        <v>54367.5</v>
      </c>
      <c r="G38" s="57">
        <f t="shared" si="8"/>
        <v>4.2046810669655751E-2</v>
      </c>
    </row>
    <row r="39" spans="1:7" x14ac:dyDescent="0.2">
      <c r="A39" s="46" t="s">
        <v>10</v>
      </c>
      <c r="B39" s="47" t="s">
        <v>123</v>
      </c>
      <c r="C39" s="48"/>
      <c r="D39" s="49"/>
      <c r="E39" s="50"/>
      <c r="F39" s="50">
        <f>SUM(F32:F38)</f>
        <v>216432.3</v>
      </c>
      <c r="G39" s="51">
        <f t="shared" si="8"/>
        <v>0.16738470484937018</v>
      </c>
    </row>
    <row r="40" spans="1:7" x14ac:dyDescent="0.2">
      <c r="A40" s="46" t="s">
        <v>44</v>
      </c>
      <c r="B40" s="47" t="s">
        <v>32</v>
      </c>
      <c r="C40" s="48"/>
      <c r="D40" s="49"/>
      <c r="E40" s="50"/>
      <c r="F40" s="50"/>
      <c r="G40" s="51"/>
    </row>
    <row r="41" spans="1:7" ht="22.5" x14ac:dyDescent="0.2">
      <c r="A41" s="52"/>
      <c r="B41" s="53" t="s">
        <v>100</v>
      </c>
      <c r="C41" s="54" t="s">
        <v>43</v>
      </c>
      <c r="D41" s="55">
        <v>20</v>
      </c>
      <c r="E41" s="56">
        <v>405.94</v>
      </c>
      <c r="F41" s="56">
        <f t="shared" ref="F41:F44" si="9">ROUND(D41*E41,2)</f>
        <v>8118.8</v>
      </c>
      <c r="G41" s="57">
        <f t="shared" ref="G41:G45" si="10">F41/$F$71</f>
        <v>6.2789285228270772E-3</v>
      </c>
    </row>
    <row r="42" spans="1:7" ht="33.75" x14ac:dyDescent="0.2">
      <c r="A42" s="52"/>
      <c r="B42" s="53" t="s">
        <v>101</v>
      </c>
      <c r="C42" s="54" t="s">
        <v>43</v>
      </c>
      <c r="D42" s="55">
        <v>20</v>
      </c>
      <c r="E42" s="56">
        <v>216.31</v>
      </c>
      <c r="F42" s="56">
        <f t="shared" si="9"/>
        <v>4326.2</v>
      </c>
      <c r="G42" s="57">
        <f t="shared" si="10"/>
        <v>3.3458024061997463E-3</v>
      </c>
    </row>
    <row r="43" spans="1:7" ht="33.75" x14ac:dyDescent="0.2">
      <c r="A43" s="52" t="s">
        <v>74</v>
      </c>
      <c r="B43" s="53" t="s">
        <v>102</v>
      </c>
      <c r="C43" s="54" t="s">
        <v>43</v>
      </c>
      <c r="D43" s="55">
        <v>20</v>
      </c>
      <c r="E43" s="56">
        <v>2385.75</v>
      </c>
      <c r="F43" s="56">
        <f t="shared" si="9"/>
        <v>47715</v>
      </c>
      <c r="G43" s="57">
        <f t="shared" si="10"/>
        <v>3.6901891223665315E-2</v>
      </c>
    </row>
    <row r="44" spans="1:7" ht="33.75" x14ac:dyDescent="0.2">
      <c r="A44" s="52" t="s">
        <v>26</v>
      </c>
      <c r="B44" s="53" t="s">
        <v>103</v>
      </c>
      <c r="C44" s="54" t="s">
        <v>43</v>
      </c>
      <c r="D44" s="55">
        <v>20</v>
      </c>
      <c r="E44" s="56">
        <v>266.35000000000002</v>
      </c>
      <c r="F44" s="56">
        <f t="shared" si="9"/>
        <v>5327</v>
      </c>
      <c r="G44" s="57">
        <f t="shared" si="10"/>
        <v>4.1198024635537072E-3</v>
      </c>
    </row>
    <row r="45" spans="1:7" x14ac:dyDescent="0.2">
      <c r="A45" s="46" t="s">
        <v>44</v>
      </c>
      <c r="B45" s="47" t="s">
        <v>70</v>
      </c>
      <c r="C45" s="48"/>
      <c r="D45" s="49"/>
      <c r="E45" s="50"/>
      <c r="F45" s="50">
        <f>SUM(F41:F44)</f>
        <v>65487</v>
      </c>
      <c r="G45" s="51">
        <f t="shared" si="10"/>
        <v>5.0646424616245848E-2</v>
      </c>
    </row>
    <row r="46" spans="1:7" x14ac:dyDescent="0.2">
      <c r="A46" s="46" t="s">
        <v>81</v>
      </c>
      <c r="B46" s="47" t="s">
        <v>36</v>
      </c>
      <c r="C46" s="48"/>
      <c r="D46" s="49"/>
      <c r="E46" s="50"/>
      <c r="F46" s="50"/>
      <c r="G46" s="51"/>
    </row>
    <row r="47" spans="1:7" ht="33.75" x14ac:dyDescent="0.2">
      <c r="A47" s="52" t="s">
        <v>71</v>
      </c>
      <c r="B47" s="53" t="s">
        <v>58</v>
      </c>
      <c r="C47" s="54" t="s">
        <v>53</v>
      </c>
      <c r="D47" s="55">
        <v>19.7</v>
      </c>
      <c r="E47" s="56">
        <v>321.70999999999998</v>
      </c>
      <c r="F47" s="56">
        <f>ROUND(D47*E47,2)</f>
        <v>6337.69</v>
      </c>
      <c r="G47" s="57">
        <f>F47/$F$71</f>
        <v>4.9014512624816391E-3</v>
      </c>
    </row>
    <row r="48" spans="1:7" x14ac:dyDescent="0.2">
      <c r="A48" s="46" t="s">
        <v>81</v>
      </c>
      <c r="B48" s="47" t="s">
        <v>77</v>
      </c>
      <c r="C48" s="48"/>
      <c r="D48" s="49"/>
      <c r="E48" s="50"/>
      <c r="F48" s="50">
        <f>SUM(F47)</f>
        <v>6337.69</v>
      </c>
      <c r="G48" s="51">
        <f t="shared" ref="G48" si="11">F48/$F$71</f>
        <v>4.9014512624816391E-3</v>
      </c>
    </row>
    <row r="49" spans="1:7" x14ac:dyDescent="0.2">
      <c r="A49" s="46" t="s">
        <v>84</v>
      </c>
      <c r="B49" s="47" t="s">
        <v>16</v>
      </c>
      <c r="C49" s="48"/>
      <c r="D49" s="49"/>
      <c r="E49" s="50"/>
      <c r="F49" s="50"/>
      <c r="G49" s="51"/>
    </row>
    <row r="50" spans="1:7" ht="33.75" x14ac:dyDescent="0.2">
      <c r="A50" s="52"/>
      <c r="B50" s="53" t="s">
        <v>104</v>
      </c>
      <c r="C50" s="54" t="s">
        <v>43</v>
      </c>
      <c r="D50" s="55">
        <v>70</v>
      </c>
      <c r="E50" s="56">
        <v>1192.08</v>
      </c>
      <c r="F50" s="56">
        <f t="shared" ref="F50:F52" si="12">ROUND(D50*E50,2)</f>
        <v>83445.600000000006</v>
      </c>
      <c r="G50" s="57">
        <f t="shared" ref="G50:G53" si="13">F50/$F$71</f>
        <v>6.4535270969160369E-2</v>
      </c>
    </row>
    <row r="51" spans="1:7" ht="33.75" x14ac:dyDescent="0.2">
      <c r="A51" s="52"/>
      <c r="B51" s="53" t="s">
        <v>105</v>
      </c>
      <c r="C51" s="54" t="s">
        <v>43</v>
      </c>
      <c r="D51" s="55">
        <v>180</v>
      </c>
      <c r="E51" s="56">
        <v>1126.1099999999999</v>
      </c>
      <c r="F51" s="56">
        <f t="shared" si="12"/>
        <v>202699.8</v>
      </c>
      <c r="G51" s="57">
        <f t="shared" si="13"/>
        <v>0.15676424542929299</v>
      </c>
    </row>
    <row r="52" spans="1:7" ht="33.75" x14ac:dyDescent="0.2">
      <c r="A52" s="52"/>
      <c r="B52" s="53" t="s">
        <v>106</v>
      </c>
      <c r="C52" s="54" t="s">
        <v>43</v>
      </c>
      <c r="D52" s="55">
        <v>250</v>
      </c>
      <c r="E52" s="56">
        <v>172.81</v>
      </c>
      <c r="F52" s="56">
        <f t="shared" si="12"/>
        <v>43202.5</v>
      </c>
      <c r="G52" s="57">
        <f t="shared" si="13"/>
        <v>3.3412007871537273E-2</v>
      </c>
    </row>
    <row r="53" spans="1:7" x14ac:dyDescent="0.2">
      <c r="A53" s="46" t="s">
        <v>84</v>
      </c>
      <c r="B53" s="47" t="s">
        <v>39</v>
      </c>
      <c r="C53" s="48"/>
      <c r="D53" s="49"/>
      <c r="E53" s="50"/>
      <c r="F53" s="50">
        <f>SUM(F50:F52)</f>
        <v>329347.90000000002</v>
      </c>
      <c r="G53" s="51">
        <f t="shared" si="13"/>
        <v>0.25471152426999066</v>
      </c>
    </row>
    <row r="54" spans="1:7" x14ac:dyDescent="0.2">
      <c r="A54" s="46" t="s">
        <v>47</v>
      </c>
      <c r="B54" s="47" t="s">
        <v>86</v>
      </c>
      <c r="C54" s="48"/>
      <c r="D54" s="49"/>
      <c r="E54" s="50"/>
      <c r="F54" s="50"/>
      <c r="G54" s="51"/>
    </row>
    <row r="55" spans="1:7" ht="33.75" x14ac:dyDescent="0.2">
      <c r="A55" s="52" t="s">
        <v>22</v>
      </c>
      <c r="B55" s="53" t="s">
        <v>25</v>
      </c>
      <c r="C55" s="54" t="s">
        <v>30</v>
      </c>
      <c r="D55" s="55">
        <v>250</v>
      </c>
      <c r="E55" s="56">
        <v>62.9</v>
      </c>
      <c r="F55" s="56">
        <f t="shared" ref="F55:F63" si="14">ROUND(D55*E55,2)</f>
        <v>15725</v>
      </c>
      <c r="G55" s="57">
        <f t="shared" ref="G55:G64" si="15">F55/$F$71</f>
        <v>1.2161421764479452E-2</v>
      </c>
    </row>
    <row r="56" spans="1:7" ht="22.5" x14ac:dyDescent="0.2">
      <c r="A56" s="52" t="s">
        <v>82</v>
      </c>
      <c r="B56" s="53" t="s">
        <v>31</v>
      </c>
      <c r="C56" s="54" t="s">
        <v>3</v>
      </c>
      <c r="D56" s="55">
        <v>24</v>
      </c>
      <c r="E56" s="56">
        <v>1026.24</v>
      </c>
      <c r="F56" s="56">
        <f t="shared" si="14"/>
        <v>24629.759999999998</v>
      </c>
      <c r="G56" s="57">
        <f t="shared" si="15"/>
        <v>1.9048197094938341E-2</v>
      </c>
    </row>
    <row r="57" spans="1:7" ht="33.75" x14ac:dyDescent="0.2">
      <c r="A57" s="52" t="s">
        <v>18</v>
      </c>
      <c r="B57" s="53" t="s">
        <v>13</v>
      </c>
      <c r="C57" s="54" t="s">
        <v>0</v>
      </c>
      <c r="D57" s="55">
        <v>1</v>
      </c>
      <c r="E57" s="56">
        <v>174369.95</v>
      </c>
      <c r="F57" s="56">
        <f t="shared" si="14"/>
        <v>174369.95</v>
      </c>
      <c r="G57" s="57">
        <f t="shared" si="15"/>
        <v>0.13485446772662602</v>
      </c>
    </row>
    <row r="58" spans="1:7" ht="33.75" x14ac:dyDescent="0.2">
      <c r="A58" s="52" t="s">
        <v>79</v>
      </c>
      <c r="B58" s="53" t="s">
        <v>20</v>
      </c>
      <c r="C58" s="54" t="s">
        <v>3</v>
      </c>
      <c r="D58" s="55">
        <v>12</v>
      </c>
      <c r="E58" s="56">
        <v>4857.45</v>
      </c>
      <c r="F58" s="56">
        <f t="shared" si="14"/>
        <v>58289.4</v>
      </c>
      <c r="G58" s="57">
        <f t="shared" si="15"/>
        <v>4.5079934995131868E-2</v>
      </c>
    </row>
    <row r="59" spans="1:7" ht="33.75" x14ac:dyDescent="0.2">
      <c r="A59" s="52" t="s">
        <v>24</v>
      </c>
      <c r="B59" s="53" t="s">
        <v>29</v>
      </c>
      <c r="C59" s="54" t="s">
        <v>0</v>
      </c>
      <c r="D59" s="55">
        <v>1</v>
      </c>
      <c r="E59" s="56">
        <v>6418.78</v>
      </c>
      <c r="F59" s="56">
        <f t="shared" si="14"/>
        <v>6418.78</v>
      </c>
      <c r="G59" s="57">
        <f t="shared" si="15"/>
        <v>4.9641647563373878E-3</v>
      </c>
    </row>
    <row r="60" spans="1:7" ht="45" x14ac:dyDescent="0.2">
      <c r="A60" s="52" t="s">
        <v>64</v>
      </c>
      <c r="B60" s="53" t="s">
        <v>55</v>
      </c>
      <c r="C60" s="54" t="s">
        <v>0</v>
      </c>
      <c r="D60" s="55">
        <v>1</v>
      </c>
      <c r="E60" s="56">
        <v>15140.8</v>
      </c>
      <c r="F60" s="56">
        <f t="shared" si="14"/>
        <v>15140.8</v>
      </c>
      <c r="G60" s="57">
        <f t="shared" si="15"/>
        <v>1.1709612378482066E-2</v>
      </c>
    </row>
    <row r="61" spans="1:7" ht="33.75" x14ac:dyDescent="0.2">
      <c r="A61" s="52" t="s">
        <v>45</v>
      </c>
      <c r="B61" s="53" t="s">
        <v>92</v>
      </c>
      <c r="C61" s="54" t="s">
        <v>15</v>
      </c>
      <c r="D61" s="55">
        <v>100</v>
      </c>
      <c r="E61" s="56">
        <v>35.75</v>
      </c>
      <c r="F61" s="56">
        <f t="shared" si="14"/>
        <v>3575</v>
      </c>
      <c r="G61" s="57">
        <f t="shared" si="15"/>
        <v>2.7648383343729121E-3</v>
      </c>
    </row>
    <row r="62" spans="1:7" x14ac:dyDescent="0.2">
      <c r="A62" s="52" t="s">
        <v>9</v>
      </c>
      <c r="B62" s="53" t="s">
        <v>38</v>
      </c>
      <c r="C62" s="54" t="s">
        <v>53</v>
      </c>
      <c r="D62" s="55">
        <v>45.45</v>
      </c>
      <c r="E62" s="56">
        <v>230.91</v>
      </c>
      <c r="F62" s="56">
        <f t="shared" si="14"/>
        <v>10494.86</v>
      </c>
      <c r="G62" s="57">
        <f t="shared" si="15"/>
        <v>8.1165290187068268E-3</v>
      </c>
    </row>
    <row r="63" spans="1:7" ht="22.5" x14ac:dyDescent="0.2">
      <c r="A63" s="52" t="s">
        <v>11</v>
      </c>
      <c r="B63" s="53" t="s">
        <v>6</v>
      </c>
      <c r="C63" s="54" t="s">
        <v>53</v>
      </c>
      <c r="D63" s="55">
        <v>39</v>
      </c>
      <c r="E63" s="56">
        <v>255.9</v>
      </c>
      <c r="F63" s="56">
        <f t="shared" si="14"/>
        <v>9980.1</v>
      </c>
      <c r="G63" s="57">
        <f t="shared" si="15"/>
        <v>7.7184232338112172E-3</v>
      </c>
    </row>
    <row r="64" spans="1:7" x14ac:dyDescent="0.2">
      <c r="A64" s="46" t="s">
        <v>47</v>
      </c>
      <c r="B64" s="47" t="s">
        <v>28</v>
      </c>
      <c r="C64" s="48"/>
      <c r="D64" s="49"/>
      <c r="E64" s="50"/>
      <c r="F64" s="50">
        <f>SUM(F55:F63)</f>
        <v>318623.65000000002</v>
      </c>
      <c r="G64" s="51">
        <f t="shared" si="15"/>
        <v>0.2464175893028861</v>
      </c>
    </row>
    <row r="65" spans="1:7" x14ac:dyDescent="0.2">
      <c r="A65" s="46" t="s">
        <v>88</v>
      </c>
      <c r="B65" s="47" t="s">
        <v>42</v>
      </c>
      <c r="C65" s="48"/>
      <c r="D65" s="49"/>
      <c r="E65" s="50"/>
      <c r="F65" s="50"/>
      <c r="G65" s="51"/>
    </row>
    <row r="66" spans="1:7" ht="56.25" x14ac:dyDescent="0.2">
      <c r="A66" s="52" t="s">
        <v>51</v>
      </c>
      <c r="B66" s="53" t="s">
        <v>41</v>
      </c>
      <c r="C66" s="54" t="s">
        <v>0</v>
      </c>
      <c r="D66" s="55">
        <v>1</v>
      </c>
      <c r="E66" s="56">
        <v>8259.24</v>
      </c>
      <c r="F66" s="56">
        <f t="shared" ref="F66:F67" si="16">ROUND(D66*E66,2)</f>
        <v>8259.24</v>
      </c>
      <c r="G66" s="57">
        <f t="shared" ref="G66:G69" si="17">F66/$F$71</f>
        <v>6.3875421999401768E-3</v>
      </c>
    </row>
    <row r="67" spans="1:7" ht="56.25" x14ac:dyDescent="0.2">
      <c r="A67" s="52" t="s">
        <v>93</v>
      </c>
      <c r="B67" s="53" t="s">
        <v>21</v>
      </c>
      <c r="C67" s="54" t="s">
        <v>15</v>
      </c>
      <c r="D67" s="55">
        <v>9</v>
      </c>
      <c r="E67" s="56">
        <v>696.67</v>
      </c>
      <c r="F67" s="56">
        <f t="shared" si="16"/>
        <v>6270.03</v>
      </c>
      <c r="G67" s="57">
        <f t="shared" si="17"/>
        <v>4.8491242801869065E-3</v>
      </c>
    </row>
    <row r="68" spans="1:7" x14ac:dyDescent="0.2">
      <c r="A68" s="46" t="s">
        <v>88</v>
      </c>
      <c r="B68" s="47" t="s">
        <v>68</v>
      </c>
      <c r="C68" s="48"/>
      <c r="D68" s="49"/>
      <c r="E68" s="50"/>
      <c r="F68" s="50">
        <f>SUM(F66:F67)</f>
        <v>14529.27</v>
      </c>
      <c r="G68" s="51">
        <f t="shared" si="17"/>
        <v>1.1236666480127083E-2</v>
      </c>
    </row>
    <row r="69" spans="1:7" x14ac:dyDescent="0.2">
      <c r="A69" s="46" t="s">
        <v>62</v>
      </c>
      <c r="B69" s="47" t="s">
        <v>40</v>
      </c>
      <c r="C69" s="48"/>
      <c r="D69" s="49"/>
      <c r="E69" s="50"/>
      <c r="F69" s="50">
        <f>F68+F64+F53+F48+F45+F39+F30+F27+F18+F15+F11</f>
        <v>1293023.1600000001</v>
      </c>
      <c r="G69" s="51">
        <f t="shared" si="17"/>
        <v>1</v>
      </c>
    </row>
    <row r="71" spans="1:7" x14ac:dyDescent="0.2">
      <c r="A71" s="58" t="s">
        <v>66</v>
      </c>
      <c r="B71" s="58"/>
      <c r="C71" s="58"/>
      <c r="D71" s="58"/>
      <c r="E71" s="58"/>
      <c r="F71" s="58">
        <f>F69</f>
        <v>1293023.1600000001</v>
      </c>
      <c r="G71" s="58"/>
    </row>
    <row r="72" spans="1:7" x14ac:dyDescent="0.2">
      <c r="A72" s="58" t="s">
        <v>14</v>
      </c>
      <c r="B72" s="58"/>
      <c r="C72" s="58"/>
      <c r="D72" s="58"/>
      <c r="E72" s="58"/>
      <c r="F72" s="58">
        <f>ROUND(F71*0.16,2)</f>
        <v>206883.71</v>
      </c>
      <c r="G72" s="58"/>
    </row>
    <row r="73" spans="1:7" x14ac:dyDescent="0.2">
      <c r="A73" s="58" t="s">
        <v>5</v>
      </c>
      <c r="B73" s="58"/>
      <c r="C73" s="58"/>
      <c r="D73" s="58"/>
      <c r="E73" s="58"/>
      <c r="F73" s="58">
        <f>SUM(F71:F72)</f>
        <v>1499906.87</v>
      </c>
      <c r="G73" s="58"/>
    </row>
    <row r="74" spans="1:7" x14ac:dyDescent="0.2">
      <c r="A74" s="58" t="s">
        <v>124</v>
      </c>
      <c r="B74" s="58"/>
      <c r="C74" s="58"/>
      <c r="D74" s="58"/>
      <c r="E74" s="58"/>
      <c r="F74" s="58"/>
      <c r="G74" s="58"/>
    </row>
  </sheetData>
  <mergeCells count="2">
    <mergeCell ref="A1:G1"/>
    <mergeCell ref="B3:D4"/>
  </mergeCells>
  <conditionalFormatting sqref="D10:E67">
    <cfRule type="cellIs" dxfId="0" priority="3" operator="equal">
      <formula>0</formula>
    </cfRule>
  </conditionalFormatting>
  <pageMargins left="0.57999999999999996" right="0.23622047244094491" top="0.43307086614173229" bottom="0.6" header="0.27559055118110237" footer="0.38"/>
  <pageSetup scale="81" orientation="portrait" horizontalDpi="300" verticalDpi="300" r:id="rId1"/>
  <headerFooter>
    <oddHeader>&amp;R&amp;8Página &amp;P de &amp;N</oddHeader>
    <oddFooter>&amp;C&amp;8: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</vt:lpstr>
      <vt:lpstr>Presupuesto</vt:lpstr>
      <vt:lpstr>Presupuesto!Área_de_impresión</vt:lpstr>
      <vt:lpstr>Resumen!Área_de_impresión</vt:lpstr>
      <vt:lpstr>Presupuesto!Títulos_a_imprimir</vt:lpstr>
      <vt:lpstr>Resumen!Títulos_a_imprimir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Raul Avila Herrera</dc:creator>
  <cp:lastModifiedBy>Salvador Aguirre Rangel</cp:lastModifiedBy>
  <cp:lastPrinted>2017-12-14T21:47:34Z</cp:lastPrinted>
  <dcterms:created xsi:type="dcterms:W3CDTF">2017-06-15T19:47:39Z</dcterms:created>
  <dcterms:modified xsi:type="dcterms:W3CDTF">2018-07-02T19:13:30Z</dcterms:modified>
</cp:coreProperties>
</file>