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3885" windowWidth="15480" windowHeight="3945" tabRatio="814" activeTab="1"/>
  </bookViews>
  <sheets>
    <sheet name="Resumen" sheetId="2" r:id="rId1"/>
    <sheet name="Presupuesto" sheetId="1" r:id="rId2"/>
  </sheets>
  <definedNames>
    <definedName name="acumuladoantletrasmon1">#REF!</definedName>
    <definedName name="acumuladoantletrasmon2">#REF!</definedName>
    <definedName name="acumuladoantmon1">#REF!</definedName>
    <definedName name="acumuladoantmon2">#REF!</definedName>
    <definedName name="acumuladoconletrasmon1">#REF!</definedName>
    <definedName name="acumuladoconletrasmon2">#REF!</definedName>
    <definedName name="acumuladomon1">#REF!</definedName>
    <definedName name="acumuladomon2">#REF!</definedName>
    <definedName name="area" localSheetId="0">#REF!</definedName>
    <definedName name="area">#REF!</definedName>
    <definedName name="_xlnm.Print_Area" localSheetId="1">Presupuesto!$A$1:$P$130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parcialconletrasmon1">#REF!</definedName>
    <definedName name="parcialconletrasmon2">#REF!</definedName>
    <definedName name="parcialmon1">#REF!</definedName>
    <definedName name="parcialmon2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1">Presupuesto!$1:$7</definedName>
    <definedName name="_xlnm.Print_Titles" localSheetId="0">Resumen!$1:$11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44525"/>
</workbook>
</file>

<file path=xl/calcChain.xml><?xml version="1.0" encoding="utf-8"?>
<calcChain xmlns="http://schemas.openxmlformats.org/spreadsheetml/2006/main">
  <c r="O101" i="1" l="1"/>
  <c r="O21" i="1"/>
  <c r="O22" i="1"/>
  <c r="O23" i="1"/>
  <c r="O24" i="1"/>
  <c r="O25" i="1"/>
  <c r="O26" i="1"/>
  <c r="O20" i="1"/>
  <c r="I104" i="1"/>
  <c r="I54" i="1"/>
  <c r="F46" i="1" l="1"/>
  <c r="O99" i="1"/>
  <c r="O100" i="1" s="1"/>
  <c r="O98" i="1"/>
  <c r="O79" i="1"/>
  <c r="O80" i="1"/>
  <c r="O81" i="1"/>
  <c r="O82" i="1"/>
  <c r="O83" i="1"/>
  <c r="O84" i="1"/>
  <c r="O85" i="1"/>
  <c r="O86" i="1"/>
  <c r="O78" i="1"/>
  <c r="O74" i="1"/>
  <c r="O75" i="1"/>
  <c r="O76" i="1" s="1"/>
  <c r="O73" i="1"/>
  <c r="O57" i="1"/>
  <c r="O56" i="1"/>
  <c r="O51" i="1"/>
  <c r="O52" i="1"/>
  <c r="O53" i="1"/>
  <c r="O50" i="1"/>
  <c r="O42" i="1"/>
  <c r="O43" i="1"/>
  <c r="O44" i="1"/>
  <c r="O45" i="1"/>
  <c r="O46" i="1"/>
  <c r="O47" i="1"/>
  <c r="O41" i="1"/>
  <c r="O29" i="1"/>
  <c r="O30" i="1" s="1"/>
  <c r="O27" i="1"/>
  <c r="O17" i="1"/>
  <c r="O18" i="1" s="1"/>
  <c r="O14" i="1"/>
  <c r="O13" i="1"/>
  <c r="O11" i="1"/>
  <c r="O10" i="1"/>
  <c r="L100" i="1"/>
  <c r="L99" i="1"/>
  <c r="L98" i="1"/>
  <c r="L79" i="1"/>
  <c r="L80" i="1"/>
  <c r="L81" i="1"/>
  <c r="L82" i="1"/>
  <c r="L83" i="1"/>
  <c r="L84" i="1"/>
  <c r="L85" i="1"/>
  <c r="L86" i="1"/>
  <c r="L78" i="1"/>
  <c r="L74" i="1"/>
  <c r="L75" i="1"/>
  <c r="L73" i="1"/>
  <c r="L76" i="1" s="1"/>
  <c r="L56" i="1"/>
  <c r="L57" i="1" s="1"/>
  <c r="L51" i="1"/>
  <c r="L52" i="1"/>
  <c r="L53" i="1"/>
  <c r="L50" i="1"/>
  <c r="L42" i="1"/>
  <c r="L43" i="1"/>
  <c r="L44" i="1"/>
  <c r="L45" i="1"/>
  <c r="L46" i="1"/>
  <c r="L47" i="1"/>
  <c r="L41" i="1"/>
  <c r="L30" i="1"/>
  <c r="L29" i="1"/>
  <c r="L21" i="1"/>
  <c r="L22" i="1"/>
  <c r="L23" i="1"/>
  <c r="L24" i="1"/>
  <c r="L25" i="1"/>
  <c r="L26" i="1"/>
  <c r="L20" i="1"/>
  <c r="L17" i="1"/>
  <c r="L18" i="1" s="1"/>
  <c r="L15" i="1"/>
  <c r="L14" i="1"/>
  <c r="L13" i="1"/>
  <c r="L11" i="1"/>
  <c r="L10" i="1"/>
  <c r="I100" i="1"/>
  <c r="I99" i="1"/>
  <c r="I98" i="1"/>
  <c r="I79" i="1"/>
  <c r="I80" i="1"/>
  <c r="I81" i="1"/>
  <c r="I82" i="1"/>
  <c r="I83" i="1"/>
  <c r="I84" i="1"/>
  <c r="I85" i="1"/>
  <c r="I86" i="1"/>
  <c r="I78" i="1"/>
  <c r="I74" i="1"/>
  <c r="I75" i="1"/>
  <c r="I73" i="1"/>
  <c r="I56" i="1"/>
  <c r="I57" i="1" s="1"/>
  <c r="I42" i="1"/>
  <c r="I43" i="1"/>
  <c r="I44" i="1"/>
  <c r="I45" i="1"/>
  <c r="I46" i="1"/>
  <c r="I47" i="1"/>
  <c r="I49" i="1"/>
  <c r="I50" i="1"/>
  <c r="I51" i="1"/>
  <c r="I52" i="1"/>
  <c r="I53" i="1"/>
  <c r="I41" i="1"/>
  <c r="I30" i="1"/>
  <c r="I29" i="1"/>
  <c r="I21" i="1"/>
  <c r="I22" i="1"/>
  <c r="I23" i="1"/>
  <c r="I24" i="1"/>
  <c r="I25" i="1"/>
  <c r="I26" i="1"/>
  <c r="I20" i="1"/>
  <c r="I17" i="1"/>
  <c r="I18" i="1" s="1"/>
  <c r="I15" i="1"/>
  <c r="I14" i="1"/>
  <c r="I13" i="1"/>
  <c r="I10" i="1"/>
  <c r="O87" i="1" l="1"/>
  <c r="O54" i="1"/>
  <c r="O48" i="1"/>
  <c r="O15" i="1"/>
  <c r="L87" i="1"/>
  <c r="L54" i="1"/>
  <c r="L48" i="1"/>
  <c r="L27" i="1"/>
  <c r="I87" i="1"/>
  <c r="I76" i="1"/>
  <c r="I48" i="1"/>
  <c r="I27" i="1"/>
  <c r="I11" i="1"/>
  <c r="B4" i="2"/>
  <c r="O103" i="1" l="1"/>
  <c r="L101" i="1"/>
  <c r="L103" i="1" s="1"/>
  <c r="F56" i="1"/>
  <c r="F57" i="1" s="1"/>
  <c r="F99" i="1"/>
  <c r="P17" i="1" l="1"/>
  <c r="P22" i="1"/>
  <c r="P26" i="1"/>
  <c r="P41" i="1"/>
  <c r="P45" i="1"/>
  <c r="P50" i="1"/>
  <c r="P54" i="1"/>
  <c r="P74" i="1"/>
  <c r="P79" i="1"/>
  <c r="P83" i="1"/>
  <c r="P87" i="1"/>
  <c r="O104" i="1"/>
  <c r="O105" i="1" s="1"/>
  <c r="P18" i="1"/>
  <c r="P27" i="1"/>
  <c r="P46" i="1"/>
  <c r="P56" i="1"/>
  <c r="P80" i="1"/>
  <c r="P98" i="1"/>
  <c r="P20" i="1"/>
  <c r="P29" i="1"/>
  <c r="P47" i="1"/>
  <c r="P57" i="1"/>
  <c r="P81" i="1"/>
  <c r="P85" i="1"/>
  <c r="P10" i="1"/>
  <c r="P21" i="1"/>
  <c r="P25" i="1"/>
  <c r="P30" i="1"/>
  <c r="P44" i="1"/>
  <c r="P48" i="1"/>
  <c r="P53" i="1"/>
  <c r="P73" i="1"/>
  <c r="P78" i="1"/>
  <c r="P82" i="1"/>
  <c r="P86" i="1"/>
  <c r="P100" i="1"/>
  <c r="P23" i="1"/>
  <c r="P42" i="1"/>
  <c r="P51" i="1"/>
  <c r="P75" i="1"/>
  <c r="P84" i="1"/>
  <c r="P103" i="1"/>
  <c r="P14" i="1"/>
  <c r="P24" i="1"/>
  <c r="P43" i="1"/>
  <c r="P52" i="1"/>
  <c r="P76" i="1"/>
  <c r="P99" i="1"/>
  <c r="P15" i="1"/>
  <c r="P11" i="1"/>
  <c r="P13" i="1"/>
  <c r="P101" i="1"/>
  <c r="M15" i="1"/>
  <c r="M21" i="1"/>
  <c r="M25" i="1"/>
  <c r="M30" i="1"/>
  <c r="M44" i="1"/>
  <c r="M48" i="1"/>
  <c r="M53" i="1"/>
  <c r="M73" i="1"/>
  <c r="M78" i="1"/>
  <c r="M82" i="1"/>
  <c r="M86" i="1"/>
  <c r="M100" i="1"/>
  <c r="M17" i="1"/>
  <c r="M22" i="1"/>
  <c r="M26" i="1"/>
  <c r="M41" i="1"/>
  <c r="M45" i="1"/>
  <c r="M50" i="1"/>
  <c r="M54" i="1"/>
  <c r="M74" i="1"/>
  <c r="M79" i="1"/>
  <c r="M87" i="1"/>
  <c r="L104" i="1"/>
  <c r="L105" i="1" s="1"/>
  <c r="M13" i="1"/>
  <c r="M18" i="1"/>
  <c r="M23" i="1"/>
  <c r="M27" i="1"/>
  <c r="M42" i="1"/>
  <c r="M46" i="1"/>
  <c r="M51" i="1"/>
  <c r="M56" i="1"/>
  <c r="M75" i="1"/>
  <c r="M80" i="1"/>
  <c r="M84" i="1"/>
  <c r="M98" i="1"/>
  <c r="M103" i="1"/>
  <c r="M14" i="1"/>
  <c r="M20" i="1"/>
  <c r="M24" i="1"/>
  <c r="M29" i="1"/>
  <c r="M43" i="1"/>
  <c r="M47" i="1"/>
  <c r="M52" i="1"/>
  <c r="M57" i="1"/>
  <c r="M76" i="1"/>
  <c r="M81" i="1"/>
  <c r="M85" i="1"/>
  <c r="M99" i="1"/>
  <c r="M10" i="1"/>
  <c r="M83" i="1"/>
  <c r="M11" i="1"/>
  <c r="M101" i="1"/>
  <c r="A30" i="2"/>
  <c r="F98" i="1" l="1"/>
  <c r="F83" i="1"/>
  <c r="F82" i="1"/>
  <c r="F81" i="1"/>
  <c r="F80" i="1"/>
  <c r="F79" i="1"/>
  <c r="F78" i="1"/>
  <c r="F75" i="1"/>
  <c r="F74" i="1"/>
  <c r="F73" i="1"/>
  <c r="D21" i="2"/>
  <c r="F53" i="1"/>
  <c r="F52" i="1"/>
  <c r="F51" i="1"/>
  <c r="F50" i="1"/>
  <c r="F47" i="1"/>
  <c r="F45" i="1"/>
  <c r="F44" i="1"/>
  <c r="F43" i="1"/>
  <c r="F42" i="1"/>
  <c r="F41" i="1"/>
  <c r="F29" i="1"/>
  <c r="F30" i="1" s="1"/>
  <c r="D18" i="2" s="1"/>
  <c r="F26" i="1"/>
  <c r="F25" i="1"/>
  <c r="F24" i="1"/>
  <c r="F23" i="1"/>
  <c r="F22" i="1"/>
  <c r="F21" i="1"/>
  <c r="F20" i="1"/>
  <c r="F17" i="1"/>
  <c r="F18" i="1" s="1"/>
  <c r="D16" i="2" s="1"/>
  <c r="F14" i="1"/>
  <c r="F15" i="1" s="1"/>
  <c r="D15" i="2" s="1"/>
  <c r="F13" i="1"/>
  <c r="F10" i="1"/>
  <c r="F11" i="1" s="1"/>
  <c r="D14" i="2" s="1"/>
  <c r="F100" i="1" l="1"/>
  <c r="D24" i="2" s="1"/>
  <c r="F54" i="1"/>
  <c r="D20" i="2" s="1"/>
  <c r="F76" i="1"/>
  <c r="D22" i="2" s="1"/>
  <c r="F48" i="1"/>
  <c r="D19" i="2" s="1"/>
  <c r="F27" i="1"/>
  <c r="D17" i="2" s="1"/>
  <c r="D85" i="1"/>
  <c r="D84" i="1"/>
  <c r="F84" i="1" l="1"/>
  <c r="F85" i="1"/>
  <c r="D86" i="1"/>
  <c r="F86" i="1" l="1"/>
  <c r="F87" i="1" s="1"/>
  <c r="D23" i="2" s="1"/>
  <c r="D25" i="2" s="1"/>
  <c r="D27" i="2" s="1"/>
  <c r="D28" i="2" s="1"/>
  <c r="D29" i="2" s="1"/>
  <c r="F101" i="1"/>
  <c r="F103" i="1" s="1"/>
  <c r="G56" i="1" s="1"/>
  <c r="G10" i="1" l="1"/>
  <c r="G99" i="1"/>
  <c r="G24" i="1"/>
  <c r="G15" i="1"/>
  <c r="G14" i="1"/>
  <c r="G11" i="1"/>
  <c r="G47" i="1"/>
  <c r="G22" i="1"/>
  <c r="G98" i="1"/>
  <c r="G13" i="1"/>
  <c r="G78" i="1"/>
  <c r="G18" i="1"/>
  <c r="G23" i="1"/>
  <c r="G100" i="1"/>
  <c r="G83" i="1"/>
  <c r="G82" i="1"/>
  <c r="G51" i="1"/>
  <c r="G86" i="1"/>
  <c r="G50" i="1"/>
  <c r="G48" i="1"/>
  <c r="G81" i="1"/>
  <c r="G52" i="1"/>
  <c r="G45" i="1"/>
  <c r="G41" i="1"/>
  <c r="G29" i="1"/>
  <c r="G87" i="1"/>
  <c r="G85" i="1"/>
  <c r="G53" i="1"/>
  <c r="G54" i="1"/>
  <c r="G57" i="1"/>
  <c r="G101" i="1"/>
  <c r="G46" i="1"/>
  <c r="G20" i="1"/>
  <c r="G26" i="1"/>
  <c r="G74" i="1"/>
  <c r="G73" i="1"/>
  <c r="G21" i="1"/>
  <c r="G27" i="1"/>
  <c r="G44" i="1"/>
  <c r="G75" i="1"/>
  <c r="G43" i="1"/>
  <c r="G80" i="1"/>
  <c r="G84" i="1"/>
  <c r="F104" i="1"/>
  <c r="F105" i="1" s="1"/>
  <c r="G76" i="1"/>
  <c r="G79" i="1"/>
  <c r="G25" i="1"/>
  <c r="G30" i="1"/>
  <c r="G17" i="1"/>
  <c r="G42" i="1"/>
  <c r="I101" i="1"/>
  <c r="I103" i="1" s="1"/>
  <c r="J10" i="1" l="1"/>
  <c r="J51" i="1"/>
  <c r="J103" i="1"/>
  <c r="J42" i="1"/>
  <c r="J81" i="1"/>
  <c r="J101" i="1"/>
  <c r="J43" i="1"/>
  <c r="J13" i="1"/>
  <c r="J47" i="1"/>
  <c r="J22" i="1"/>
  <c r="J73" i="1"/>
  <c r="J45" i="1"/>
  <c r="J26" i="1"/>
  <c r="J74" i="1"/>
  <c r="J14" i="1"/>
  <c r="J11" i="1"/>
  <c r="J99" i="1"/>
  <c r="J83" i="1"/>
  <c r="J41" i="1"/>
  <c r="J86" i="1"/>
  <c r="J75" i="1"/>
  <c r="J54" i="1"/>
  <c r="J85" i="1"/>
  <c r="J98" i="1"/>
  <c r="J25" i="1"/>
  <c r="J100" i="1"/>
  <c r="J18" i="1"/>
  <c r="J84" i="1"/>
  <c r="J27" i="1"/>
  <c r="J76" i="1"/>
  <c r="J79" i="1"/>
  <c r="J82" i="1"/>
  <c r="J23" i="1"/>
  <c r="J15" i="1"/>
  <c r="J30" i="1"/>
  <c r="J20" i="1"/>
  <c r="I105" i="1"/>
  <c r="J46" i="1"/>
  <c r="J80" i="1"/>
  <c r="J17" i="1"/>
  <c r="J52" i="1"/>
  <c r="J29" i="1"/>
  <c r="J56" i="1"/>
  <c r="J87" i="1"/>
  <c r="J21" i="1"/>
  <c r="J78" i="1"/>
  <c r="J50" i="1"/>
  <c r="J57" i="1"/>
  <c r="J48" i="1"/>
  <c r="J44" i="1"/>
  <c r="J53" i="1"/>
  <c r="J24" i="1"/>
</calcChain>
</file>

<file path=xl/sharedStrings.xml><?xml version="1.0" encoding="utf-8"?>
<sst xmlns="http://schemas.openxmlformats.org/spreadsheetml/2006/main" count="206" uniqueCount="129">
  <si>
    <t>Pieza</t>
  </si>
  <si>
    <t>Traslado de equipo de perforación</t>
  </si>
  <si>
    <t>Hora</t>
  </si>
  <si>
    <t>TOTAL Lodo de perforación</t>
  </si>
  <si>
    <t>TOTAL DEL PRESUPUESTO MOSTRADO:</t>
  </si>
  <si>
    <t>Carga manual y acarreo de material de recorte extraído durante el proceso de perforación en camioneta de tres toneladas.</t>
  </si>
  <si>
    <t>Instalación y mantenimiento del equipo de perforación</t>
  </si>
  <si>
    <t>TOTAL Perforación exploratoria de 12-1/2" de diámetro</t>
  </si>
  <si>
    <t>51.5</t>
  </si>
  <si>
    <t>6</t>
  </si>
  <si>
    <t>51.6</t>
  </si>
  <si>
    <t>P. Unitario</t>
  </si>
  <si>
    <t>IVA 16.00%</t>
  </si>
  <si>
    <t>m2</t>
  </si>
  <si>
    <t>Ademe de pozo</t>
  </si>
  <si>
    <t>Concepto</t>
  </si>
  <si>
    <t>51.11</t>
  </si>
  <si>
    <t>Unidad</t>
  </si>
  <si>
    <t>Plantilla de 20 cm de espesor de concreto premezclado a tiro directo de f'c=200 kg/cm2 con parrilla armada con varillas de 3/8" Ø @ 10 cm, incluye: preparación de la superficie, nivelacion, maestrado, colado, mano de obra, herramienta, equipo y todo lo necesario para su correcta ejecucion.</t>
  </si>
  <si>
    <t>51.2</t>
  </si>
  <si>
    <t>3</t>
  </si>
  <si>
    <t>51.3</t>
  </si>
  <si>
    <t>Dispersor de arcillas aplicado en proporción de 1 lts. de dispersor por metro de profundidad, debiéndose aplicar en estaciones a cada 10 m. Incluye agitador y materiales.</t>
  </si>
  <si>
    <t>Obra:</t>
  </si>
  <si>
    <t>TOTAL Trabajos complementarios</t>
  </si>
  <si>
    <t>Videofilmación de pozo para inspección de características de ademe y probables obstrucciones y/o desviaciones, incluye: reporte por escrito, original y copia del video.</t>
  </si>
  <si>
    <t>Lto</t>
  </si>
  <si>
    <t>Lavado primario de pozo con circulación directa a base de pistoneo y cuchareo tipo rotatorio.</t>
  </si>
  <si>
    <t>Sello sanitario</t>
  </si>
  <si>
    <t>Registro eléctrico con parámetros múltiples de SP de potencial natural, gamma natural, diferencial temperatura, resistividad 16" normal corta, resistividad 64" normal larga, resistividad lateral 48", resistencia puntual, conductividad de fluido y temperatura.</t>
  </si>
  <si>
    <t>Cantidad</t>
  </si>
  <si>
    <t>Instalación y demantelamiento de equipo de perforación rotatorio. Incluye cargos de montaje y demontaje y preparaciones para puesta en marcha.</t>
  </si>
  <si>
    <t>Filtro de grava</t>
  </si>
  <si>
    <t>40.1</t>
  </si>
  <si>
    <t>Carga y acarreo de lodos en camión cisterna.</t>
  </si>
  <si>
    <t>TOTAL Ademe de pozo</t>
  </si>
  <si>
    <t>TOTAL PERFORACIÓN DE POZO</t>
  </si>
  <si>
    <t>Construcción de base en boca de pozo con concreto armado f´c=200 kg/cm2, con varillas de 3/8" de forma trapezoidal con altura de 60 cm, base inferior de 100 x 100 cm, base superior de 70 x 70 cm. Incluye mano de obra, cimbrado, descimbrado, tubo galvanizado engravador y tapa de 4", acarreos, herramienta y equipo.</t>
  </si>
  <si>
    <t>Base de bomba</t>
  </si>
  <si>
    <t>m</t>
  </si>
  <si>
    <t>7</t>
  </si>
  <si>
    <t>51.7</t>
  </si>
  <si>
    <t>1</t>
  </si>
  <si>
    <t>10</t>
  </si>
  <si>
    <t>Registro eléctrico</t>
  </si>
  <si>
    <t>Lodo de bentonítico de perforación preparado con agua y bentonita sin químicos o aditivos especiales. Incluye suministros de material y control de viscosidad.</t>
  </si>
  <si>
    <t>Lodo de perforación</t>
  </si>
  <si>
    <t>53.3</t>
  </si>
  <si>
    <t>m3</t>
  </si>
  <si>
    <t>Importe</t>
  </si>
  <si>
    <t>Análisis físico químico y bacteriológico (características microbiólogicas, físicas, organolépticas y químicas) del agua con base a la modificación de la Norma Oficial Mexicana NOM-127-SSA1-1994. (incluye análisis y muestreo en un laboratorio certificado).</t>
  </si>
  <si>
    <t>Junta de Agua Potable, Alcantarillado y Saneamiento del Municipio de Irapuato, Gto.</t>
  </si>
  <si>
    <t>Suministro y colocación de filtro de grava con tamaño seleccionado de acuerdo a estudio granulométrico, redondeada, cribada y lavada. Diámetros de 1/4 a 1/2".</t>
  </si>
  <si>
    <t>Traslado de equipo de perforación tipo rotatorio. Incluye maniobras de carga y descarga del equipo, cargos por equipo inactivo durante el traslado y equipo de seguridad.</t>
  </si>
  <si>
    <t>42.1</t>
  </si>
  <si>
    <t>Fecha:</t>
  </si>
  <si>
    <t>B</t>
  </si>
  <si>
    <t>4</t>
  </si>
  <si>
    <t>51.4</t>
  </si>
  <si>
    <t>5</t>
  </si>
  <si>
    <t>TOTAL DEL PRESUPUESTO MOSTRADO SIN IVA:</t>
  </si>
  <si>
    <t>Cod. Obra:</t>
  </si>
  <si>
    <t>TOTAL Base de bomba</t>
  </si>
  <si>
    <t>Flete</t>
  </si>
  <si>
    <t>TOTAL Sello sanitario</t>
  </si>
  <si>
    <t>49.1</t>
  </si>
  <si>
    <t>41.1</t>
  </si>
  <si>
    <t>41.2</t>
  </si>
  <si>
    <t>Ton</t>
  </si>
  <si>
    <t>TOTAL Instalación y mantenimiento del equipo de perforación</t>
  </si>
  <si>
    <t>TOTAL Filtro de grava</t>
  </si>
  <si>
    <t>TOTAL Registro eléctrico</t>
  </si>
  <si>
    <t>51.16</t>
  </si>
  <si>
    <t>TOTAL Traslado de equipo de perforación</t>
  </si>
  <si>
    <t>8</t>
  </si>
  <si>
    <t>51.1</t>
  </si>
  <si>
    <t>2</t>
  </si>
  <si>
    <t>9</t>
  </si>
  <si>
    <t>%</t>
  </si>
  <si>
    <t>Trabajos complementarios</t>
  </si>
  <si>
    <t>Código</t>
  </si>
  <si>
    <t>11</t>
  </si>
  <si>
    <t>44.1</t>
  </si>
  <si>
    <t>PERFORACIÓN DE POZO</t>
  </si>
  <si>
    <t>Irapuato, Guanajuato</t>
  </si>
  <si>
    <t>Limpieza general de la obra. Incluye reparación de afectaciones y carga, acarreo y desposición de materiales sobrantes y producto de las perforaciones.</t>
  </si>
  <si>
    <t>53.4</t>
  </si>
  <si>
    <t>Excavacion de fosa para lodos de 3x4x2m. Incluye canal, apertura y relleno de la fosa, materialas, mano de obra y equipo.</t>
  </si>
  <si>
    <t>Total del presupuesto mostrado:</t>
  </si>
  <si>
    <t>Total del presupuesto mostrado sin IVA:</t>
  </si>
  <si>
    <t>Partida</t>
  </si>
  <si>
    <t>RESUMEN DEL PRESUPUESTO</t>
  </si>
  <si>
    <t>Ciudad:</t>
  </si>
  <si>
    <t>Cerco sanitario por inyección de cemento en el espacio anular por gravedad, de 20-1/2" a tubo de 18" de diámetro. Incluye operación del equipo y cemento.</t>
  </si>
  <si>
    <t>Suministro de tubería de acero ASTM-A53 grado B lisa para ademe de 10" de diámetro y 1/4" de espesor. Incluye maniobras de carga y descarga, acarreos y puesta en sitio.</t>
  </si>
  <si>
    <t>Suministro de tubería de acero ASTM-A53 grado B tipo canastilla de 10" de diámetro y 1/4" de espesor. Incluye maniobras de carga y descarga, acarreos y puesta en sitio.</t>
  </si>
  <si>
    <t>Colocación de tubería lisa, ranurada lisa o ranurada tipo canastilla, de 10" de diámetro y 1/4" de espesor, soldada con doble cordón al arco electrico. Incluye refuerzo en juntas de unión para 120 grados.</t>
  </si>
  <si>
    <t>Perforación exploratoria de 10-1/2" de diámetro</t>
  </si>
  <si>
    <t>Ampliación del diámetro del pozo de 10-1/2" a 16-1/2"</t>
  </si>
  <si>
    <t>Perforación exploratoria de 12-1/2" de diámetro</t>
  </si>
  <si>
    <t>Perforación exploratoria de pozo de 12-1/2" de diámetro en material tipo I de 0 a 100 m.</t>
  </si>
  <si>
    <t>Perforación exploratoria de pozo de 12-1/2" de diámetro en material tipo II de 0 a 100 m.</t>
  </si>
  <si>
    <t>Perforación exploratoria de pozo de 12-1/2" de diámetro en material tipo III de 0 a 100 m.</t>
  </si>
  <si>
    <t>Perforación exploratoria de pozo de 12-1/2" de diámetro en material tipo I de 100 a 200 m.</t>
  </si>
  <si>
    <t>Perforación exploratoria de pozo de 12-1/2" de diámetro en material tipo II de 100 a 200 m.</t>
  </si>
  <si>
    <t>Perforación exploratoria de pozo de 12-1/2" de diámetro en material tipo III de 100 a 200 m.</t>
  </si>
  <si>
    <t>Perforación exploratoria de pozo de 12-1/2" de diámetro en material tipo III de 200 a 300 m.</t>
  </si>
  <si>
    <t>Ampliación del diámetro del pozo de 12-1/2" a 16-1/2"</t>
  </si>
  <si>
    <t>Ampliación del diámetro del pozo de 12-1/2" a 16-1/2" de diámetro en material tipo I de 0 a 100 m.</t>
  </si>
  <si>
    <t>Ampliación del diámetro del pozo de 12-1/2" a 16-1/2" de diámetro en material tipo II de 0 a 100 m.</t>
  </si>
  <si>
    <t>Ampliación del diámetro del pozo de 12-1/2" a 16-1/2" de diámetro en material tipo III de 0 a 100 m.</t>
  </si>
  <si>
    <t>Ampliación del diámetro del pozo de 12-1/2" a 16-1/2" de diámetro en material tipo I de 100 a 200 m.</t>
  </si>
  <si>
    <t>Ampliación del diámetro del pozo de 12-1/2" a 16-1/2" de diámetro en material tipo II de 100 a 200 m.</t>
  </si>
  <si>
    <t>Ampliación del diámetro del pozo de 12-1/2" a 16-1/2" de diámetro en material tipo III de 100 a 200 m.</t>
  </si>
  <si>
    <t>Ampliación del diámetro del pozo de 12-1/2" a 16-1/2" de diámetro en material tipo III de 200 a 300 m.</t>
  </si>
  <si>
    <t>TOTAL Ampliación del diámetro del pozo de 12-1/2" a 16-1/2"</t>
  </si>
  <si>
    <t>Ampliación del diámetro del pozo de 16-1/2" a 18" de diámetro en material tipo I de 0 a 100 m.</t>
  </si>
  <si>
    <t>Suministro de tubería de acero ASTM-A53 grado B lisa de 18" de diámetro para contra ademe, con 1/4" de espesor. Incluye maniobras de carga y descarga, acarreos y puesta en sitio.</t>
  </si>
  <si>
    <t>Colocación de tubería lisa, ranurada lisa o ranurada tipo canastilla, de 18" de diámetro y 1/4" de espesor, soldada con doble cordón al arco electrico. Incluye refuerzo en juntas de unión para 120 grados.</t>
  </si>
  <si>
    <t>Desarrollo y aforo con bomba vertical tipo turbina de 4" de diámetro de combustión interna y gasto de hasta 25 lps con 200 m de profundidad y duración del aforo de 36 horas.</t>
  </si>
  <si>
    <t>Hora adicional de aforo con bomba vertical tipo turbina de 4" de diámetro de combustión interna y gasto de hasta 25 lps con 200 m de profundidad.</t>
  </si>
  <si>
    <t>PERFORACIÓN DE POZO EN LA COMUNIDAD SAN IGNACIO DE RIVERA (OJO DE AGUA)</t>
  </si>
  <si>
    <t>P.U.</t>
  </si>
  <si>
    <t>IMPORTE</t>
  </si>
  <si>
    <t>ENRIQUE ARAIZA VENEGAS</t>
  </si>
  <si>
    <t>ING. OSWALDO CORONA AMADOR</t>
  </si>
  <si>
    <t>LICITACIÓN POR INVITACIÓN A CUANDO MENOS TRES PERSONAS No. IO-811017998-E9-2018</t>
  </si>
  <si>
    <t>CUADRO COMPARATIVO</t>
  </si>
  <si>
    <t>INDUSTRIAS Y EQUIPOS RAMA,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</si>
</sst>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64" formatCode="&quot;$&quot;#,##0.00"/>
    <numFmt numFmtId="165" formatCode="dd/mm/yyyy;@"/>
    <numFmt numFmtId="166" formatCode="#,##0.000"/>
    <numFmt numFmtId="167" formatCode="&quot;$&quot;#,###.00"/>
  </numFmts>
  <fonts count="9" x14ac:knownFonts="1">
    <font>
      <sz val="10"/>
      <color indexed="64"/>
      <name val="Arial"/>
    </font>
    <font>
      <sz val="8"/>
      <color indexed="64"/>
      <name val="Arial"/>
      <family val="2"/>
    </font>
    <font>
      <b/>
      <sz val="7"/>
      <color indexed="64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sz val="7"/>
      <color indexed="64"/>
      <name val="Arial"/>
      <family val="2"/>
    </font>
    <font>
      <sz val="10"/>
      <color indexed="64"/>
      <name val="Arial"/>
    </font>
    <font>
      <b/>
      <sz val="9"/>
      <color indexed="64"/>
      <name val="Arial"/>
      <family val="2"/>
    </font>
    <font>
      <b/>
      <sz val="11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theme="0" tint="-0.2499160740989410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44" fontId="6" fillId="0" borderId="0" applyFont="0" applyFill="0" applyBorder="0" applyAlignment="0" applyProtection="0"/>
  </cellStyleXfs>
  <cellXfs count="128">
    <xf numFmtId="0" fontId="0" fillId="0" borderId="0" xfId="0"/>
    <xf numFmtId="0" fontId="3" fillId="0" borderId="0" xfId="0" applyFont="1" applyBorder="1" applyAlignment="1">
      <alignment horizontal="right"/>
    </xf>
    <xf numFmtId="0" fontId="1" fillId="0" borderId="1" xfId="0" applyFont="1" applyBorder="1"/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 applyAlignment="1">
      <alignment horizontal="right"/>
    </xf>
    <xf numFmtId="0" fontId="1" fillId="0" borderId="0" xfId="0" applyFont="1" applyBorder="1"/>
    <xf numFmtId="0" fontId="3" fillId="0" borderId="6" xfId="0" applyFont="1" applyBorder="1" applyAlignment="1">
      <alignment horizontal="right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167" fontId="4" fillId="0" borderId="0" xfId="0" applyNumberFormat="1" applyFont="1"/>
    <xf numFmtId="164" fontId="3" fillId="0" borderId="12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0" fontId="4" fillId="0" borderId="13" xfId="0" applyFont="1" applyFill="1" applyBorder="1" applyAlignment="1">
      <alignment horizontal="center"/>
    </xf>
    <xf numFmtId="0" fontId="0" fillId="0" borderId="14" xfId="0" applyFont="1" applyFill="1" applyBorder="1"/>
    <xf numFmtId="0" fontId="4" fillId="0" borderId="15" xfId="0" applyFont="1" applyFill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/>
    </xf>
    <xf numFmtId="165" fontId="1" fillId="0" borderId="2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Border="1" applyAlignment="1">
      <alignment horizontal="right" vertical="top"/>
    </xf>
    <xf numFmtId="164" fontId="1" fillId="0" borderId="0" xfId="0" applyNumberFormat="1" applyFont="1" applyBorder="1" applyAlignment="1">
      <alignment horizontal="left" vertical="top"/>
    </xf>
    <xf numFmtId="167" fontId="4" fillId="0" borderId="12" xfId="0" applyNumberFormat="1" applyFont="1" applyBorder="1"/>
    <xf numFmtId="0" fontId="0" fillId="0" borderId="0" xfId="0" applyFill="1"/>
    <xf numFmtId="0" fontId="1" fillId="0" borderId="0" xfId="0" applyFont="1" applyFill="1" applyBorder="1"/>
    <xf numFmtId="0" fontId="1" fillId="0" borderId="0" xfId="0" applyFont="1" applyFill="1" applyBorder="1" applyAlignment="1">
      <alignment vertical="top" wrapText="1"/>
    </xf>
    <xf numFmtId="0" fontId="1" fillId="0" borderId="6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167" fontId="4" fillId="0" borderId="0" xfId="0" applyNumberFormat="1" applyFont="1" applyFill="1"/>
    <xf numFmtId="0" fontId="0" fillId="0" borderId="0" xfId="0" applyFill="1" applyBorder="1"/>
    <xf numFmtId="166" fontId="3" fillId="0" borderId="0" xfId="0" applyNumberFormat="1" applyFont="1" applyFill="1" applyBorder="1" applyAlignment="1">
      <alignment horizontal="right" vertical="top"/>
    </xf>
    <xf numFmtId="4" fontId="1" fillId="0" borderId="0" xfId="0" applyNumberFormat="1" applyFont="1" applyFill="1" applyBorder="1" applyAlignment="1">
      <alignment horizontal="right" vertical="top"/>
    </xf>
    <xf numFmtId="4" fontId="3" fillId="0" borderId="0" xfId="0" applyNumberFormat="1" applyFont="1" applyFill="1" applyBorder="1" applyAlignment="1">
      <alignment horizontal="right" vertical="top"/>
    </xf>
    <xf numFmtId="4" fontId="0" fillId="0" borderId="0" xfId="0" applyNumberFormat="1" applyFill="1" applyBorder="1" applyAlignment="1">
      <alignment horizontal="right" vertical="top"/>
    </xf>
    <xf numFmtId="44" fontId="3" fillId="0" borderId="0" xfId="3" applyFont="1" applyFill="1" applyBorder="1" applyAlignment="1">
      <alignment horizontal="right" vertical="top"/>
    </xf>
    <xf numFmtId="10" fontId="1" fillId="0" borderId="0" xfId="0" applyNumberFormat="1" applyFont="1" applyFill="1" applyBorder="1" applyAlignment="1">
      <alignment horizontal="right" vertical="top"/>
    </xf>
    <xf numFmtId="10" fontId="3" fillId="0" borderId="0" xfId="0" applyNumberFormat="1" applyFont="1" applyFill="1" applyBorder="1" applyAlignment="1">
      <alignment horizontal="right" vertical="top"/>
    </xf>
    <xf numFmtId="44" fontId="3" fillId="0" borderId="0" xfId="3" applyFont="1" applyFill="1" applyAlignment="1">
      <alignment horizontal="right" vertical="top"/>
    </xf>
    <xf numFmtId="44" fontId="3" fillId="0" borderId="0" xfId="3" applyFont="1" applyFill="1" applyBorder="1"/>
    <xf numFmtId="44" fontId="3" fillId="0" borderId="0" xfId="3" applyFont="1" applyFill="1"/>
    <xf numFmtId="0" fontId="0" fillId="0" borderId="2" xfId="0" applyFill="1" applyBorder="1"/>
    <xf numFmtId="0" fontId="3" fillId="0" borderId="19" xfId="0" applyFont="1" applyFill="1" applyBorder="1" applyAlignment="1">
      <alignment horizontal="justify" vertical="top"/>
    </xf>
    <xf numFmtId="0" fontId="2" fillId="0" borderId="19" xfId="0" applyFont="1" applyFill="1" applyBorder="1" applyAlignment="1">
      <alignment horizontal="center" vertical="top"/>
    </xf>
    <xf numFmtId="166" fontId="3" fillId="0" borderId="19" xfId="0" applyNumberFormat="1" applyFont="1" applyFill="1" applyBorder="1" applyAlignment="1">
      <alignment horizontal="right" vertical="top"/>
    </xf>
    <xf numFmtId="164" fontId="3" fillId="0" borderId="19" xfId="0" applyNumberFormat="1" applyFont="1" applyFill="1" applyBorder="1" applyAlignment="1">
      <alignment horizontal="right" vertical="top"/>
    </xf>
    <xf numFmtId="10" fontId="2" fillId="0" borderId="19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top"/>
    </xf>
    <xf numFmtId="0" fontId="2" fillId="0" borderId="0" xfId="0" applyFont="1" applyFill="1" applyBorder="1" applyAlignment="1">
      <alignment horizontal="center" vertical="top"/>
    </xf>
    <xf numFmtId="164" fontId="3" fillId="0" borderId="0" xfId="0" applyNumberFormat="1" applyFont="1" applyFill="1" applyBorder="1" applyAlignment="1">
      <alignment horizontal="right" vertical="top"/>
    </xf>
    <xf numFmtId="10" fontId="2" fillId="0" borderId="0" xfId="0" applyNumberFormat="1" applyFont="1" applyFill="1" applyBorder="1" applyAlignment="1">
      <alignment horizontal="right" vertical="top"/>
    </xf>
    <xf numFmtId="0" fontId="1" fillId="0" borderId="20" xfId="0" applyFont="1" applyFill="1" applyBorder="1" applyAlignment="1">
      <alignment horizontal="justify" vertical="top"/>
    </xf>
    <xf numFmtId="0" fontId="5" fillId="0" borderId="20" xfId="0" applyFont="1" applyFill="1" applyBorder="1" applyAlignment="1">
      <alignment horizontal="center" vertical="top"/>
    </xf>
    <xf numFmtId="166" fontId="1" fillId="0" borderId="20" xfId="0" applyNumberFormat="1" applyFont="1" applyFill="1" applyBorder="1" applyAlignment="1">
      <alignment horizontal="right" vertical="top"/>
    </xf>
    <xf numFmtId="164" fontId="1" fillId="0" borderId="20" xfId="0" applyNumberFormat="1" applyFont="1" applyFill="1" applyBorder="1" applyAlignment="1">
      <alignment horizontal="right" vertical="top"/>
    </xf>
    <xf numFmtId="10" fontId="5" fillId="0" borderId="20" xfId="0" applyNumberFormat="1" applyFont="1" applyFill="1" applyBorder="1" applyAlignment="1">
      <alignment horizontal="right" vertical="top"/>
    </xf>
    <xf numFmtId="4" fontId="1" fillId="0" borderId="20" xfId="0" applyNumberFormat="1" applyFont="1" applyFill="1" applyBorder="1" applyAlignment="1">
      <alignment horizontal="right" vertical="top"/>
    </xf>
    <xf numFmtId="10" fontId="1" fillId="0" borderId="20" xfId="0" applyNumberFormat="1" applyFont="1" applyFill="1" applyBorder="1" applyAlignment="1">
      <alignment horizontal="right" vertical="top"/>
    </xf>
    <xf numFmtId="0" fontId="1" fillId="0" borderId="21" xfId="0" applyFont="1" applyFill="1" applyBorder="1" applyAlignment="1">
      <alignment horizontal="justify" vertical="top"/>
    </xf>
    <xf numFmtId="0" fontId="5" fillId="0" borderId="21" xfId="0" applyFont="1" applyFill="1" applyBorder="1" applyAlignment="1">
      <alignment horizontal="center" vertical="top"/>
    </xf>
    <xf numFmtId="166" fontId="1" fillId="0" borderId="21" xfId="0" applyNumberFormat="1" applyFont="1" applyFill="1" applyBorder="1" applyAlignment="1">
      <alignment horizontal="right" vertical="top"/>
    </xf>
    <xf numFmtId="164" fontId="1" fillId="0" borderId="21" xfId="0" applyNumberFormat="1" applyFont="1" applyFill="1" applyBorder="1" applyAlignment="1">
      <alignment horizontal="right" vertical="top"/>
    </xf>
    <xf numFmtId="10" fontId="5" fillId="0" borderId="21" xfId="0" applyNumberFormat="1" applyFont="1" applyFill="1" applyBorder="1" applyAlignment="1">
      <alignment horizontal="right" vertical="top"/>
    </xf>
    <xf numFmtId="4" fontId="1" fillId="0" borderId="21" xfId="0" applyNumberFormat="1" applyFont="1" applyFill="1" applyBorder="1" applyAlignment="1">
      <alignment horizontal="right" vertical="top"/>
    </xf>
    <xf numFmtId="10" fontId="1" fillId="0" borderId="21" xfId="0" applyNumberFormat="1" applyFont="1" applyFill="1" applyBorder="1" applyAlignment="1">
      <alignment horizontal="right" vertical="top"/>
    </xf>
    <xf numFmtId="0" fontId="1" fillId="0" borderId="22" xfId="0" applyFont="1" applyFill="1" applyBorder="1" applyAlignment="1">
      <alignment horizontal="justify" vertical="top"/>
    </xf>
    <xf numFmtId="0" fontId="5" fillId="0" borderId="22" xfId="0" applyFont="1" applyFill="1" applyBorder="1" applyAlignment="1">
      <alignment horizontal="center" vertical="top"/>
    </xf>
    <xf numFmtId="166" fontId="1" fillId="0" borderId="22" xfId="0" applyNumberFormat="1" applyFont="1" applyFill="1" applyBorder="1" applyAlignment="1">
      <alignment horizontal="right" vertical="top"/>
    </xf>
    <xf numFmtId="164" fontId="1" fillId="0" borderId="22" xfId="0" applyNumberFormat="1" applyFont="1" applyFill="1" applyBorder="1" applyAlignment="1">
      <alignment horizontal="right" vertical="top"/>
    </xf>
    <xf numFmtId="10" fontId="5" fillId="0" borderId="22" xfId="0" applyNumberFormat="1" applyFont="1" applyFill="1" applyBorder="1" applyAlignment="1">
      <alignment horizontal="right" vertical="top"/>
    </xf>
    <xf numFmtId="4" fontId="1" fillId="0" borderId="22" xfId="0" applyNumberFormat="1" applyFont="1" applyFill="1" applyBorder="1" applyAlignment="1">
      <alignment horizontal="right" vertical="top"/>
    </xf>
    <xf numFmtId="10" fontId="1" fillId="0" borderId="22" xfId="0" applyNumberFormat="1" applyFont="1" applyFill="1" applyBorder="1" applyAlignment="1">
      <alignment horizontal="right" vertical="top"/>
    </xf>
    <xf numFmtId="0" fontId="1" fillId="0" borderId="23" xfId="0" applyFont="1" applyFill="1" applyBorder="1" applyAlignment="1">
      <alignment horizontal="justify" vertical="top"/>
    </xf>
    <xf numFmtId="0" fontId="5" fillId="0" borderId="23" xfId="0" applyFont="1" applyFill="1" applyBorder="1" applyAlignment="1">
      <alignment horizontal="center" vertical="top"/>
    </xf>
    <xf numFmtId="166" fontId="1" fillId="0" borderId="23" xfId="0" applyNumberFormat="1" applyFont="1" applyFill="1" applyBorder="1" applyAlignment="1">
      <alignment horizontal="right" vertical="top"/>
    </xf>
    <xf numFmtId="164" fontId="1" fillId="0" borderId="23" xfId="0" applyNumberFormat="1" applyFont="1" applyFill="1" applyBorder="1" applyAlignment="1">
      <alignment horizontal="right" vertical="top"/>
    </xf>
    <xf numFmtId="10" fontId="5" fillId="0" borderId="23" xfId="0" applyNumberFormat="1" applyFont="1" applyFill="1" applyBorder="1" applyAlignment="1">
      <alignment horizontal="right" vertical="top"/>
    </xf>
    <xf numFmtId="4" fontId="1" fillId="0" borderId="23" xfId="0" applyNumberFormat="1" applyFont="1" applyFill="1" applyBorder="1" applyAlignment="1">
      <alignment horizontal="right" vertical="top"/>
    </xf>
    <xf numFmtId="10" fontId="1" fillId="0" borderId="23" xfId="0" applyNumberFormat="1" applyFont="1" applyFill="1" applyBorder="1" applyAlignment="1">
      <alignment horizontal="right" vertical="top"/>
    </xf>
    <xf numFmtId="167" fontId="3" fillId="0" borderId="0" xfId="0" applyNumberFormat="1" applyFont="1" applyFill="1"/>
    <xf numFmtId="4" fontId="1" fillId="0" borderId="0" xfId="0" applyNumberFormat="1" applyFont="1" applyFill="1" applyAlignment="1">
      <alignment horizontal="right" vertical="top"/>
    </xf>
    <xf numFmtId="4" fontId="3" fillId="0" borderId="0" xfId="0" applyNumberFormat="1" applyFont="1" applyFill="1" applyAlignment="1">
      <alignment horizontal="right" vertical="top"/>
    </xf>
    <xf numFmtId="0" fontId="1" fillId="0" borderId="0" xfId="0" applyFont="1" applyFill="1"/>
    <xf numFmtId="44" fontId="3" fillId="0" borderId="0" xfId="0" applyNumberFormat="1" applyFont="1" applyFill="1" applyBorder="1"/>
    <xf numFmtId="10" fontId="3" fillId="0" borderId="0" xfId="0" applyNumberFormat="1" applyFont="1" applyFill="1" applyAlignment="1">
      <alignment horizontal="right" vertical="top"/>
    </xf>
    <xf numFmtId="10" fontId="0" fillId="0" borderId="0" xfId="0" applyNumberFormat="1" applyFill="1" applyAlignment="1">
      <alignment horizontal="right" vertical="top"/>
    </xf>
    <xf numFmtId="10" fontId="0" fillId="0" borderId="0" xfId="0" applyNumberFormat="1" applyFill="1"/>
    <xf numFmtId="49" fontId="3" fillId="0" borderId="19" xfId="0" applyNumberFormat="1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/>
    </xf>
    <xf numFmtId="49" fontId="1" fillId="0" borderId="20" xfId="0" applyNumberFormat="1" applyFont="1" applyFill="1" applyBorder="1" applyAlignment="1">
      <alignment horizontal="center" vertical="top"/>
    </xf>
    <xf numFmtId="49" fontId="1" fillId="0" borderId="21" xfId="0" applyNumberFormat="1" applyFont="1" applyFill="1" applyBorder="1" applyAlignment="1">
      <alignment horizontal="center" vertical="top"/>
    </xf>
    <xf numFmtId="49" fontId="1" fillId="0" borderId="22" xfId="0" applyNumberFormat="1" applyFont="1" applyFill="1" applyBorder="1" applyAlignment="1">
      <alignment horizontal="center" vertical="top"/>
    </xf>
    <xf numFmtId="49" fontId="1" fillId="0" borderId="23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/>
    </xf>
    <xf numFmtId="0" fontId="4" fillId="0" borderId="14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4">
    <cellStyle name="Moneda" xfId="3" builtinId="4"/>
    <cellStyle name="Normal" xfId="0" builtinId="0"/>
    <cellStyle name="Normal 2" xfId="1"/>
    <cellStyle name="Normal 2 2" xfId="2"/>
  </cellStyles>
  <dxfs count="16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635000</xdr:colOff>
      <xdr:row>33</xdr:row>
      <xdr:rowOff>123462</xdr:rowOff>
    </xdr:from>
    <xdr:to>
      <xdr:col>1</xdr:col>
      <xdr:colOff>2742867</xdr:colOff>
      <xdr:row>36</xdr:row>
      <xdr:rowOff>63629</xdr:rowOff>
    </xdr:to>
    <xdr:sp macro="" textlink="">
      <xdr:nvSpPr>
        <xdr:cNvPr id="14" name="13 CuadroTexto"/>
        <xdr:cNvSpPr txBox="1"/>
      </xdr:nvSpPr>
      <xdr:spPr>
        <a:xfrm>
          <a:off x="1301750" y="7806962"/>
          <a:ext cx="2107867" cy="41641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Humberto Javier Rósiles Álvarez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General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2</xdr:col>
      <xdr:colOff>171449</xdr:colOff>
      <xdr:row>33</xdr:row>
      <xdr:rowOff>124769</xdr:rowOff>
    </xdr:from>
    <xdr:to>
      <xdr:col>5</xdr:col>
      <xdr:colOff>534982</xdr:colOff>
      <xdr:row>36</xdr:row>
      <xdr:rowOff>31322</xdr:rowOff>
    </xdr:to>
    <xdr:sp macro="" textlink="">
      <xdr:nvSpPr>
        <xdr:cNvPr id="15" name="14 CuadroTexto"/>
        <xdr:cNvSpPr txBox="1"/>
      </xdr:nvSpPr>
      <xdr:spPr>
        <a:xfrm>
          <a:off x="4171949" y="7808269"/>
          <a:ext cx="2046283" cy="38280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Esteban Jesús Banda Gallardo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Gerente de Ingeniería y Diseño</a:t>
          </a:r>
        </a:p>
      </xdr:txBody>
    </xdr:sp>
    <xdr:clientData/>
  </xdr:twoCellAnchor>
  <xdr:twoCellAnchor>
    <xdr:from>
      <xdr:col>6</xdr:col>
      <xdr:colOff>170367</xdr:colOff>
      <xdr:row>33</xdr:row>
      <xdr:rowOff>116417</xdr:rowOff>
    </xdr:from>
    <xdr:to>
      <xdr:col>8</xdr:col>
      <xdr:colOff>921974</xdr:colOff>
      <xdr:row>36</xdr:row>
      <xdr:rowOff>6479</xdr:rowOff>
    </xdr:to>
    <xdr:sp macro="" textlink="">
      <xdr:nvSpPr>
        <xdr:cNvPr id="16" name="15 CuadroTexto"/>
        <xdr:cNvSpPr txBox="1"/>
      </xdr:nvSpPr>
      <xdr:spPr>
        <a:xfrm>
          <a:off x="6774367" y="7799917"/>
          <a:ext cx="1884024" cy="36631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Hugo Zaragoza Panales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de Construcción de Obra</a:t>
          </a:r>
        </a:p>
      </xdr:txBody>
    </xdr:sp>
    <xdr:clientData/>
  </xdr:twoCellAnchor>
  <xdr:twoCellAnchor>
    <xdr:from>
      <xdr:col>10</xdr:col>
      <xdr:colOff>295356</xdr:colOff>
      <xdr:row>33</xdr:row>
      <xdr:rowOff>130305</xdr:rowOff>
    </xdr:from>
    <xdr:to>
      <xdr:col>14</xdr:col>
      <xdr:colOff>45508</xdr:colOff>
      <xdr:row>36</xdr:row>
      <xdr:rowOff>3849</xdr:rowOff>
    </xdr:to>
    <xdr:sp macro="" textlink="">
      <xdr:nvSpPr>
        <xdr:cNvPr id="17" name="16 CuadroTexto"/>
        <xdr:cNvSpPr txBox="1"/>
      </xdr:nvSpPr>
      <xdr:spPr>
        <a:xfrm>
          <a:off x="9714523" y="7813805"/>
          <a:ext cx="2607652" cy="34979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Arq. Luis Javier Manzano Cervantes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Jefe del Área de Administración de Obra</a:t>
          </a:r>
        </a:p>
      </xdr:txBody>
    </xdr:sp>
    <xdr:clientData/>
  </xdr:twoCellAnchor>
  <xdr:twoCellAnchor>
    <xdr:from>
      <xdr:col>1</xdr:col>
      <xdr:colOff>793750</xdr:colOff>
      <xdr:row>65</xdr:row>
      <xdr:rowOff>17629</xdr:rowOff>
    </xdr:from>
    <xdr:to>
      <xdr:col>1</xdr:col>
      <xdr:colOff>2901617</xdr:colOff>
      <xdr:row>67</xdr:row>
      <xdr:rowOff>116546</xdr:rowOff>
    </xdr:to>
    <xdr:sp macro="" textlink="">
      <xdr:nvSpPr>
        <xdr:cNvPr id="22" name="21 CuadroTexto"/>
        <xdr:cNvSpPr txBox="1"/>
      </xdr:nvSpPr>
      <xdr:spPr>
        <a:xfrm>
          <a:off x="1460500" y="15130629"/>
          <a:ext cx="2107867" cy="41641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Humberto Javier Rósiles Álvarez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General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2</xdr:col>
      <xdr:colOff>330199</xdr:colOff>
      <xdr:row>65</xdr:row>
      <xdr:rowOff>18936</xdr:rowOff>
    </xdr:from>
    <xdr:to>
      <xdr:col>5</xdr:col>
      <xdr:colOff>693732</xdr:colOff>
      <xdr:row>67</xdr:row>
      <xdr:rowOff>84239</xdr:rowOff>
    </xdr:to>
    <xdr:sp macro="" textlink="">
      <xdr:nvSpPr>
        <xdr:cNvPr id="23" name="22 CuadroTexto"/>
        <xdr:cNvSpPr txBox="1"/>
      </xdr:nvSpPr>
      <xdr:spPr>
        <a:xfrm>
          <a:off x="4330699" y="15131936"/>
          <a:ext cx="2046283" cy="38280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Esteban Jesús Banda Gallardo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Gerente de Ingeniería y Diseño</a:t>
          </a:r>
        </a:p>
      </xdr:txBody>
    </xdr:sp>
    <xdr:clientData/>
  </xdr:twoCellAnchor>
  <xdr:twoCellAnchor>
    <xdr:from>
      <xdr:col>6</xdr:col>
      <xdr:colOff>329117</xdr:colOff>
      <xdr:row>65</xdr:row>
      <xdr:rowOff>10584</xdr:rowOff>
    </xdr:from>
    <xdr:to>
      <xdr:col>9</xdr:col>
      <xdr:colOff>11808</xdr:colOff>
      <xdr:row>67</xdr:row>
      <xdr:rowOff>59396</xdr:rowOff>
    </xdr:to>
    <xdr:sp macro="" textlink="">
      <xdr:nvSpPr>
        <xdr:cNvPr id="24" name="23 CuadroTexto"/>
        <xdr:cNvSpPr txBox="1"/>
      </xdr:nvSpPr>
      <xdr:spPr>
        <a:xfrm>
          <a:off x="6933117" y="15123584"/>
          <a:ext cx="1884024" cy="36631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Hugo Zaragoza Panales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de Construcción de Obra</a:t>
          </a:r>
        </a:p>
      </xdr:txBody>
    </xdr:sp>
    <xdr:clientData/>
  </xdr:twoCellAnchor>
  <xdr:twoCellAnchor>
    <xdr:from>
      <xdr:col>10</xdr:col>
      <xdr:colOff>454106</xdr:colOff>
      <xdr:row>65</xdr:row>
      <xdr:rowOff>24472</xdr:rowOff>
    </xdr:from>
    <xdr:to>
      <xdr:col>14</xdr:col>
      <xdr:colOff>204258</xdr:colOff>
      <xdr:row>67</xdr:row>
      <xdr:rowOff>56766</xdr:rowOff>
    </xdr:to>
    <xdr:sp macro="" textlink="">
      <xdr:nvSpPr>
        <xdr:cNvPr id="25" name="24 CuadroTexto"/>
        <xdr:cNvSpPr txBox="1"/>
      </xdr:nvSpPr>
      <xdr:spPr>
        <a:xfrm>
          <a:off x="9873273" y="15137472"/>
          <a:ext cx="2607652" cy="34979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Arq. Luis Javier Manzano Cervantes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Jefe del Área de Administración de Obra</a:t>
          </a:r>
        </a:p>
      </xdr:txBody>
    </xdr:sp>
    <xdr:clientData/>
  </xdr:twoCellAnchor>
  <xdr:twoCellAnchor>
    <xdr:from>
      <xdr:col>1</xdr:col>
      <xdr:colOff>476250</xdr:colOff>
      <xdr:row>90</xdr:row>
      <xdr:rowOff>7045</xdr:rowOff>
    </xdr:from>
    <xdr:to>
      <xdr:col>1</xdr:col>
      <xdr:colOff>2584117</xdr:colOff>
      <xdr:row>92</xdr:row>
      <xdr:rowOff>105962</xdr:rowOff>
    </xdr:to>
    <xdr:sp macro="" textlink="">
      <xdr:nvSpPr>
        <xdr:cNvPr id="26" name="25 CuadroTexto"/>
        <xdr:cNvSpPr txBox="1"/>
      </xdr:nvSpPr>
      <xdr:spPr>
        <a:xfrm>
          <a:off x="1143000" y="22560128"/>
          <a:ext cx="2107867" cy="41641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Humberto Javier Rósiles Álvarez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General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2</xdr:col>
      <xdr:colOff>12699</xdr:colOff>
      <xdr:row>90</xdr:row>
      <xdr:rowOff>8352</xdr:rowOff>
    </xdr:from>
    <xdr:to>
      <xdr:col>5</xdr:col>
      <xdr:colOff>376232</xdr:colOff>
      <xdr:row>92</xdr:row>
      <xdr:rowOff>73655</xdr:rowOff>
    </xdr:to>
    <xdr:sp macro="" textlink="">
      <xdr:nvSpPr>
        <xdr:cNvPr id="27" name="26 CuadroTexto"/>
        <xdr:cNvSpPr txBox="1"/>
      </xdr:nvSpPr>
      <xdr:spPr>
        <a:xfrm>
          <a:off x="4013199" y="22561435"/>
          <a:ext cx="2046283" cy="38280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Esteban Jesús Banda Gallardo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Gerente de Ingeniería y Diseño</a:t>
          </a:r>
        </a:p>
      </xdr:txBody>
    </xdr:sp>
    <xdr:clientData/>
  </xdr:twoCellAnchor>
  <xdr:twoCellAnchor>
    <xdr:from>
      <xdr:col>6</xdr:col>
      <xdr:colOff>11617</xdr:colOff>
      <xdr:row>90</xdr:row>
      <xdr:rowOff>0</xdr:rowOff>
    </xdr:from>
    <xdr:to>
      <xdr:col>8</xdr:col>
      <xdr:colOff>763224</xdr:colOff>
      <xdr:row>92</xdr:row>
      <xdr:rowOff>48812</xdr:rowOff>
    </xdr:to>
    <xdr:sp macro="" textlink="">
      <xdr:nvSpPr>
        <xdr:cNvPr id="28" name="27 CuadroTexto"/>
        <xdr:cNvSpPr txBox="1"/>
      </xdr:nvSpPr>
      <xdr:spPr>
        <a:xfrm>
          <a:off x="6615617" y="22553083"/>
          <a:ext cx="1884024" cy="36631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Hugo Zaragoza Panales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de Construcción de Obra</a:t>
          </a:r>
        </a:p>
      </xdr:txBody>
    </xdr:sp>
    <xdr:clientData/>
  </xdr:twoCellAnchor>
  <xdr:twoCellAnchor>
    <xdr:from>
      <xdr:col>10</xdr:col>
      <xdr:colOff>136606</xdr:colOff>
      <xdr:row>90</xdr:row>
      <xdr:rowOff>13888</xdr:rowOff>
    </xdr:from>
    <xdr:to>
      <xdr:col>13</xdr:col>
      <xdr:colOff>490008</xdr:colOff>
      <xdr:row>92</xdr:row>
      <xdr:rowOff>46182</xdr:rowOff>
    </xdr:to>
    <xdr:sp macro="" textlink="">
      <xdr:nvSpPr>
        <xdr:cNvPr id="29" name="28 CuadroTexto"/>
        <xdr:cNvSpPr txBox="1"/>
      </xdr:nvSpPr>
      <xdr:spPr>
        <a:xfrm>
          <a:off x="9555773" y="22566971"/>
          <a:ext cx="2607652" cy="34979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Arq. Luis Javier Manzano Cervantes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Jefe del Área de Administración de Obra</a:t>
          </a:r>
        </a:p>
      </xdr:txBody>
    </xdr:sp>
    <xdr:clientData/>
  </xdr:twoCellAnchor>
  <xdr:twoCellAnchor>
    <xdr:from>
      <xdr:col>1</xdr:col>
      <xdr:colOff>857250</xdr:colOff>
      <xdr:row>126</xdr:row>
      <xdr:rowOff>7045</xdr:rowOff>
    </xdr:from>
    <xdr:to>
      <xdr:col>1</xdr:col>
      <xdr:colOff>2965117</xdr:colOff>
      <xdr:row>128</xdr:row>
      <xdr:rowOff>105962</xdr:rowOff>
    </xdr:to>
    <xdr:sp macro="" textlink="">
      <xdr:nvSpPr>
        <xdr:cNvPr id="30" name="29 CuadroTexto"/>
        <xdr:cNvSpPr txBox="1"/>
      </xdr:nvSpPr>
      <xdr:spPr>
        <a:xfrm>
          <a:off x="1524000" y="29640378"/>
          <a:ext cx="2107867" cy="416417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Humberto Javier Rósiles Álvarez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General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 </a:t>
          </a:r>
        </a:p>
      </xdr:txBody>
    </xdr:sp>
    <xdr:clientData/>
  </xdr:twoCellAnchor>
  <xdr:twoCellAnchor>
    <xdr:from>
      <xdr:col>2</xdr:col>
      <xdr:colOff>393699</xdr:colOff>
      <xdr:row>126</xdr:row>
      <xdr:rowOff>8352</xdr:rowOff>
    </xdr:from>
    <xdr:to>
      <xdr:col>5</xdr:col>
      <xdr:colOff>757232</xdr:colOff>
      <xdr:row>128</xdr:row>
      <xdr:rowOff>73655</xdr:rowOff>
    </xdr:to>
    <xdr:sp macro="" textlink="">
      <xdr:nvSpPr>
        <xdr:cNvPr id="31" name="30 CuadroTexto"/>
        <xdr:cNvSpPr txBox="1"/>
      </xdr:nvSpPr>
      <xdr:spPr>
        <a:xfrm>
          <a:off x="4394199" y="29641685"/>
          <a:ext cx="2046283" cy="382803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Esteban Jesús Banda Gallardo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Gerente de Ingeniería y Diseño</a:t>
          </a:r>
        </a:p>
      </xdr:txBody>
    </xdr:sp>
    <xdr:clientData/>
  </xdr:twoCellAnchor>
  <xdr:twoCellAnchor>
    <xdr:from>
      <xdr:col>6</xdr:col>
      <xdr:colOff>392617</xdr:colOff>
      <xdr:row>126</xdr:row>
      <xdr:rowOff>0</xdr:rowOff>
    </xdr:from>
    <xdr:to>
      <xdr:col>9</xdr:col>
      <xdr:colOff>75308</xdr:colOff>
      <xdr:row>128</xdr:row>
      <xdr:rowOff>48812</xdr:rowOff>
    </xdr:to>
    <xdr:sp macro="" textlink="">
      <xdr:nvSpPr>
        <xdr:cNvPr id="32" name="31 CuadroTexto"/>
        <xdr:cNvSpPr txBox="1"/>
      </xdr:nvSpPr>
      <xdr:spPr>
        <a:xfrm>
          <a:off x="6996617" y="29633333"/>
          <a:ext cx="1884024" cy="36631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Ing. Hugo Zaragoza Panales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Director de Construcción de Obra</a:t>
          </a:r>
        </a:p>
      </xdr:txBody>
    </xdr:sp>
    <xdr:clientData/>
  </xdr:twoCellAnchor>
  <xdr:twoCellAnchor>
    <xdr:from>
      <xdr:col>10</xdr:col>
      <xdr:colOff>517606</xdr:colOff>
      <xdr:row>126</xdr:row>
      <xdr:rowOff>13888</xdr:rowOff>
    </xdr:from>
    <xdr:to>
      <xdr:col>14</xdr:col>
      <xdr:colOff>267758</xdr:colOff>
      <xdr:row>128</xdr:row>
      <xdr:rowOff>46182</xdr:rowOff>
    </xdr:to>
    <xdr:sp macro="" textlink="">
      <xdr:nvSpPr>
        <xdr:cNvPr id="33" name="32 CuadroTexto"/>
        <xdr:cNvSpPr txBox="1"/>
      </xdr:nvSpPr>
      <xdr:spPr>
        <a:xfrm>
          <a:off x="9936773" y="29647221"/>
          <a:ext cx="2607652" cy="349794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Arq. Luis Javier Manzano Cervantes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Jefe del Área de Administración de Obra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topLeftCell="A7" workbookViewId="0">
      <selection activeCell="F29" sqref="F29"/>
    </sheetView>
  </sheetViews>
  <sheetFormatPr baseColWidth="10" defaultColWidth="9.140625" defaultRowHeight="12.75" x14ac:dyDescent="0.2"/>
  <cols>
    <col min="1" max="1" width="11.7109375" customWidth="1"/>
    <col min="2" max="2" width="45.7109375" customWidth="1"/>
    <col min="3" max="3" width="10.28515625" customWidth="1"/>
    <col min="4" max="4" width="20.7109375" customWidth="1"/>
  </cols>
  <sheetData>
    <row r="1" spans="1:4" ht="13.5" thickTop="1" x14ac:dyDescent="0.2">
      <c r="A1" s="101" t="s">
        <v>51</v>
      </c>
      <c r="B1" s="102"/>
      <c r="C1" s="102"/>
      <c r="D1" s="103"/>
    </row>
    <row r="2" spans="1:4" x14ac:dyDescent="0.2">
      <c r="A2" s="104"/>
      <c r="B2" s="105"/>
      <c r="C2" s="105"/>
      <c r="D2" s="106"/>
    </row>
    <row r="3" spans="1:4" x14ac:dyDescent="0.2">
      <c r="A3" s="10"/>
      <c r="B3" s="9"/>
      <c r="C3" s="1" t="s">
        <v>55</v>
      </c>
      <c r="D3" s="25">
        <v>42901</v>
      </c>
    </row>
    <row r="4" spans="1:4" ht="12.75" customHeight="1" x14ac:dyDescent="0.2">
      <c r="A4" s="10" t="s">
        <v>23</v>
      </c>
      <c r="B4" s="107" t="str">
        <f>Presupuesto!A3</f>
        <v>PERFORACIÓN DE POZO EN LA COMUNIDAD SAN IGNACIO DE RIVERA (OJO DE AGUA)</v>
      </c>
      <c r="C4" s="107"/>
      <c r="D4" s="108"/>
    </row>
    <row r="5" spans="1:4" x14ac:dyDescent="0.2">
      <c r="A5" s="8"/>
      <c r="B5" s="4"/>
      <c r="C5" s="9"/>
      <c r="D5" s="6"/>
    </row>
    <row r="6" spans="1:4" x14ac:dyDescent="0.2">
      <c r="A6" s="8"/>
      <c r="B6" s="4"/>
      <c r="C6" s="9"/>
      <c r="D6" s="6"/>
    </row>
    <row r="7" spans="1:4" ht="13.5" thickBot="1" x14ac:dyDescent="0.25">
      <c r="A7" s="12" t="s">
        <v>92</v>
      </c>
      <c r="B7" s="2" t="s">
        <v>84</v>
      </c>
      <c r="C7" s="24" t="s">
        <v>61</v>
      </c>
      <c r="D7" s="7"/>
    </row>
    <row r="8" spans="1:4" ht="13.5" thickTop="1" x14ac:dyDescent="0.2">
      <c r="A8" s="23"/>
      <c r="B8" s="23"/>
    </row>
    <row r="9" spans="1:4" x14ac:dyDescent="0.2">
      <c r="A9" s="100" t="s">
        <v>91</v>
      </c>
      <c r="B9" s="100"/>
      <c r="C9" s="100"/>
      <c r="D9" s="100"/>
    </row>
    <row r="10" spans="1:4" ht="13.5" thickBot="1" x14ac:dyDescent="0.25">
      <c r="A10" s="23"/>
      <c r="B10" s="23"/>
    </row>
    <row r="11" spans="1:4" ht="14.25" thickTop="1" thickBot="1" x14ac:dyDescent="0.25">
      <c r="A11" s="22" t="s">
        <v>90</v>
      </c>
      <c r="B11" s="22" t="s">
        <v>15</v>
      </c>
      <c r="C11" s="21"/>
      <c r="D11" s="20" t="s">
        <v>49</v>
      </c>
    </row>
    <row r="12" spans="1:4" ht="13.5" thickTop="1" x14ac:dyDescent="0.2">
      <c r="A12" s="26"/>
      <c r="B12" s="26"/>
      <c r="C12" s="27"/>
      <c r="D12" s="26"/>
    </row>
    <row r="13" spans="1:4" x14ac:dyDescent="0.2">
      <c r="A13" s="17" t="s">
        <v>56</v>
      </c>
      <c r="B13" s="16" t="s">
        <v>83</v>
      </c>
      <c r="C13" s="15"/>
      <c r="D13" s="19">
        <v>0</v>
      </c>
    </row>
    <row r="14" spans="1:4" x14ac:dyDescent="0.2">
      <c r="A14" s="18" t="s">
        <v>42</v>
      </c>
      <c r="B14" s="28" t="s">
        <v>1</v>
      </c>
      <c r="C14" s="4"/>
      <c r="D14" s="29">
        <f>Presupuesto!F11</f>
        <v>15635</v>
      </c>
    </row>
    <row r="15" spans="1:4" x14ac:dyDescent="0.2">
      <c r="A15" s="18" t="s">
        <v>76</v>
      </c>
      <c r="B15" s="28" t="s">
        <v>6</v>
      </c>
      <c r="C15" s="4"/>
      <c r="D15" s="29">
        <f>Presupuesto!F15</f>
        <v>16136.880000000001</v>
      </c>
    </row>
    <row r="16" spans="1:4" x14ac:dyDescent="0.2">
      <c r="A16" s="18" t="s">
        <v>20</v>
      </c>
      <c r="B16" s="28" t="s">
        <v>46</v>
      </c>
      <c r="C16" s="4"/>
      <c r="D16" s="29">
        <f>Presupuesto!F18</f>
        <v>34763.1</v>
      </c>
    </row>
    <row r="17" spans="1:6" x14ac:dyDescent="0.2">
      <c r="A17" s="18" t="s">
        <v>57</v>
      </c>
      <c r="B17" s="28" t="s">
        <v>97</v>
      </c>
      <c r="C17" s="4"/>
      <c r="D17" s="29">
        <f>Presupuesto!F27</f>
        <v>265542.2</v>
      </c>
    </row>
    <row r="18" spans="1:6" x14ac:dyDescent="0.2">
      <c r="A18" s="18" t="s">
        <v>59</v>
      </c>
      <c r="B18" s="28" t="s">
        <v>44</v>
      </c>
      <c r="C18" s="4"/>
      <c r="D18" s="29">
        <f>Presupuesto!F30</f>
        <v>19853.64</v>
      </c>
    </row>
    <row r="19" spans="1:6" x14ac:dyDescent="0.2">
      <c r="A19" s="18" t="s">
        <v>9</v>
      </c>
      <c r="B19" s="28" t="s">
        <v>98</v>
      </c>
      <c r="C19" s="4"/>
      <c r="D19" s="29">
        <f>Presupuesto!F48</f>
        <v>228012.09999999998</v>
      </c>
    </row>
    <row r="20" spans="1:6" x14ac:dyDescent="0.2">
      <c r="A20" s="18" t="s">
        <v>40</v>
      </c>
      <c r="B20" s="28" t="s">
        <v>28</v>
      </c>
      <c r="C20" s="4"/>
      <c r="D20" s="29">
        <f>Presupuesto!F54</f>
        <v>83118</v>
      </c>
    </row>
    <row r="21" spans="1:6" x14ac:dyDescent="0.2">
      <c r="A21" s="18" t="s">
        <v>74</v>
      </c>
      <c r="B21" s="28" t="s">
        <v>32</v>
      </c>
      <c r="C21" s="4"/>
      <c r="D21" s="29">
        <f>Presupuesto!F57</f>
        <v>33954.480000000003</v>
      </c>
    </row>
    <row r="22" spans="1:6" x14ac:dyDescent="0.2">
      <c r="A22" s="18" t="s">
        <v>77</v>
      </c>
      <c r="B22" s="28" t="s">
        <v>14</v>
      </c>
      <c r="C22" s="4"/>
      <c r="D22" s="29">
        <f>Presupuesto!F76</f>
        <v>342152.3</v>
      </c>
    </row>
    <row r="23" spans="1:6" x14ac:dyDescent="0.2">
      <c r="A23" s="18" t="s">
        <v>43</v>
      </c>
      <c r="B23" s="28" t="s">
        <v>79</v>
      </c>
      <c r="C23" s="4"/>
      <c r="D23" s="29">
        <f>Presupuesto!F87</f>
        <v>240192.94999999995</v>
      </c>
    </row>
    <row r="24" spans="1:6" x14ac:dyDescent="0.2">
      <c r="A24" s="18" t="s">
        <v>81</v>
      </c>
      <c r="B24" s="28" t="s">
        <v>38</v>
      </c>
      <c r="C24" s="4"/>
      <c r="D24" s="29">
        <f>Presupuesto!F100</f>
        <v>13662.509999999998</v>
      </c>
    </row>
    <row r="25" spans="1:6" x14ac:dyDescent="0.2">
      <c r="A25" s="17" t="s">
        <v>56</v>
      </c>
      <c r="B25" s="16" t="s">
        <v>36</v>
      </c>
      <c r="C25" s="15"/>
      <c r="D25" s="14">
        <f>SUM(D13:D24)</f>
        <v>1293023.1599999999</v>
      </c>
    </row>
    <row r="27" spans="1:6" x14ac:dyDescent="0.2">
      <c r="A27" s="13" t="s">
        <v>89</v>
      </c>
      <c r="B27" s="13"/>
      <c r="C27" s="13"/>
      <c r="D27" s="30">
        <f>D25</f>
        <v>1293023.1599999999</v>
      </c>
    </row>
    <row r="28" spans="1:6" x14ac:dyDescent="0.2">
      <c r="A28" s="13" t="s">
        <v>12</v>
      </c>
      <c r="B28" s="13"/>
      <c r="C28" s="13"/>
      <c r="D28" s="13">
        <f>ROUND(D27*0.16,2)</f>
        <v>206883.71</v>
      </c>
    </row>
    <row r="29" spans="1:6" x14ac:dyDescent="0.2">
      <c r="A29" s="13" t="s">
        <v>88</v>
      </c>
      <c r="B29" s="13"/>
      <c r="C29" s="13"/>
      <c r="D29" s="13">
        <f>SUM(D27:D28)</f>
        <v>1499906.8699999999</v>
      </c>
      <c r="F29" s="23"/>
    </row>
    <row r="30" spans="1:6" x14ac:dyDescent="0.2">
      <c r="A30" s="13">
        <f>Presupuesto!A106</f>
        <v>0</v>
      </c>
      <c r="B30" s="13"/>
      <c r="C30" s="13"/>
      <c r="D30" s="13"/>
    </row>
  </sheetData>
  <mergeCells count="3">
    <mergeCell ref="A9:D9"/>
    <mergeCell ref="A1:D2"/>
    <mergeCell ref="B4:D4"/>
  </mergeCells>
  <conditionalFormatting sqref="D26:D1048576 D3 D5:D8">
    <cfRule type="cellIs" dxfId="15" priority="2" stopIfTrue="1" operator="lessThanOrEqual">
      <formula>0</formula>
    </cfRule>
  </conditionalFormatting>
  <conditionalFormatting sqref="D10:D12">
    <cfRule type="cellIs" dxfId="14" priority="3" stopIfTrue="1" operator="lessThanOrEqual">
      <formula>0</formula>
    </cfRule>
  </conditionalFormatting>
  <conditionalFormatting sqref="D13">
    <cfRule type="cellIs" dxfId="13" priority="4" stopIfTrue="1" operator="lessThanOrEqual">
      <formula>0</formula>
    </cfRule>
  </conditionalFormatting>
  <conditionalFormatting sqref="D14">
    <cfRule type="cellIs" dxfId="12" priority="5" stopIfTrue="1" operator="lessThanOrEqual">
      <formula>0</formula>
    </cfRule>
  </conditionalFormatting>
  <conditionalFormatting sqref="D15">
    <cfRule type="cellIs" dxfId="11" priority="6" stopIfTrue="1" operator="lessThanOrEqual">
      <formula>0</formula>
    </cfRule>
  </conditionalFormatting>
  <conditionalFormatting sqref="D16">
    <cfRule type="cellIs" dxfId="10" priority="7" stopIfTrue="1" operator="lessThanOrEqual">
      <formula>0</formula>
    </cfRule>
  </conditionalFormatting>
  <conditionalFormatting sqref="D17">
    <cfRule type="cellIs" dxfId="9" priority="8" stopIfTrue="1" operator="lessThanOrEqual">
      <formula>0</formula>
    </cfRule>
  </conditionalFormatting>
  <conditionalFormatting sqref="D18">
    <cfRule type="cellIs" dxfId="8" priority="9" stopIfTrue="1" operator="lessThanOrEqual">
      <formula>0</formula>
    </cfRule>
  </conditionalFormatting>
  <conditionalFormatting sqref="D19">
    <cfRule type="cellIs" dxfId="7" priority="10" stopIfTrue="1" operator="lessThanOrEqual">
      <formula>0</formula>
    </cfRule>
  </conditionalFormatting>
  <conditionalFormatting sqref="D20">
    <cfRule type="cellIs" dxfId="6" priority="11" stopIfTrue="1" operator="lessThanOrEqual">
      <formula>0</formula>
    </cfRule>
  </conditionalFormatting>
  <conditionalFormatting sqref="D21">
    <cfRule type="cellIs" dxfId="5" priority="12" stopIfTrue="1" operator="lessThanOrEqual">
      <formula>0</formula>
    </cfRule>
  </conditionalFormatting>
  <conditionalFormatting sqref="D22">
    <cfRule type="cellIs" dxfId="4" priority="13" stopIfTrue="1" operator="lessThanOrEqual">
      <formula>0</formula>
    </cfRule>
  </conditionalFormatting>
  <conditionalFormatting sqref="D23">
    <cfRule type="cellIs" dxfId="3" priority="14" stopIfTrue="1" operator="lessThanOrEqual">
      <formula>0</formula>
    </cfRule>
  </conditionalFormatting>
  <conditionalFormatting sqref="D24">
    <cfRule type="cellIs" dxfId="2" priority="15" stopIfTrue="1" operator="lessThanOrEqual">
      <formula>0</formula>
    </cfRule>
  </conditionalFormatting>
  <conditionalFormatting sqref="D25">
    <cfRule type="cellIs" dxfId="1" priority="16" stopIfTrue="1" operator="lessThanOrEqual">
      <formula>0</formula>
    </cfRule>
  </conditionalFormatting>
  <conditionalFormatting sqref="F29">
    <cfRule type="cellIs" dxfId="0" priority="1" operator="equal">
      <formula>"OJO"</formula>
    </cfRule>
  </conditionalFormatting>
  <pageMargins left="0.63" right="0.23622047244094491" top="0.6" bottom="0.6" header="0.36" footer="0.38"/>
  <pageSetup orientation="portrait" r:id="rId1"/>
  <headerFooter>
    <oddHeader>&amp;RPágina &amp;P de &amp;N</oddHeader>
    <oddFooter>&amp;C: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3"/>
  <sheetViews>
    <sheetView showGridLines="0" showZeros="0" tabSelected="1" view="pageBreakPreview" topLeftCell="B1" zoomScale="90" zoomScaleNormal="100" zoomScaleSheetLayoutView="90" workbookViewId="0">
      <selection activeCell="P15" sqref="P15"/>
    </sheetView>
  </sheetViews>
  <sheetFormatPr baseColWidth="10" defaultColWidth="9.140625" defaultRowHeight="12.75" x14ac:dyDescent="0.2"/>
  <cols>
    <col min="1" max="1" width="10" style="31" bestFit="1" customWidth="1"/>
    <col min="2" max="2" width="50" style="31" customWidth="1"/>
    <col min="3" max="3" width="6.28515625" style="31" bestFit="1" customWidth="1"/>
    <col min="4" max="4" width="8.7109375" style="31" customWidth="1"/>
    <col min="5" max="5" width="10.140625" style="31" bestFit="1" customWidth="1"/>
    <col min="6" max="6" width="13.85546875" style="31" bestFit="1" customWidth="1"/>
    <col min="7" max="7" width="6.85546875" style="31" bestFit="1" customWidth="1"/>
    <col min="8" max="8" width="10.140625" style="31" bestFit="1" customWidth="1"/>
    <col min="9" max="9" width="16" style="37" bestFit="1" customWidth="1"/>
    <col min="10" max="11" width="9.140625" style="37"/>
    <col min="12" max="12" width="15.7109375" style="37" bestFit="1" customWidth="1"/>
    <col min="13" max="13" width="8.85546875" style="37" bestFit="1" customWidth="1"/>
    <col min="14" max="14" width="9" style="31" bestFit="1" customWidth="1"/>
    <col min="15" max="15" width="16" style="31" bestFit="1" customWidth="1"/>
    <col min="16" max="16384" width="9.140625" style="31"/>
  </cols>
  <sheetData>
    <row r="1" spans="1:16" ht="13.5" customHeight="1" thickTop="1" x14ac:dyDescent="0.2">
      <c r="A1" s="114" t="s">
        <v>51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6"/>
    </row>
    <row r="2" spans="1:16" ht="5.25" customHeight="1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9"/>
    </row>
    <row r="3" spans="1:16" x14ac:dyDescent="0.2">
      <c r="A3" s="120" t="s">
        <v>121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2"/>
    </row>
    <row r="4" spans="1:16" s="37" customFormat="1" ht="5.25" customHeight="1" x14ac:dyDescent="0.2">
      <c r="A4" s="34"/>
      <c r="B4" s="33"/>
      <c r="C4" s="33"/>
      <c r="D4" s="33"/>
      <c r="E4" s="33"/>
      <c r="F4" s="35"/>
      <c r="G4" s="32"/>
      <c r="P4" s="48"/>
    </row>
    <row r="5" spans="1:16" ht="17.25" customHeight="1" thickBot="1" x14ac:dyDescent="0.25">
      <c r="A5" s="125" t="s">
        <v>126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7"/>
    </row>
    <row r="6" spans="1:16" ht="24" customHeight="1" thickTop="1" thickBot="1" x14ac:dyDescent="0.25">
      <c r="A6" s="123" t="s">
        <v>127</v>
      </c>
      <c r="B6" s="123"/>
      <c r="C6" s="123"/>
      <c r="D6" s="123"/>
      <c r="E6" s="123"/>
      <c r="F6" s="123"/>
      <c r="G6" s="124"/>
      <c r="H6" s="109" t="s">
        <v>124</v>
      </c>
      <c r="I6" s="110"/>
      <c r="J6" s="110"/>
      <c r="K6" s="111" t="s">
        <v>128</v>
      </c>
      <c r="L6" s="110"/>
      <c r="M6" s="112"/>
      <c r="N6" s="110" t="s">
        <v>125</v>
      </c>
      <c r="O6" s="110"/>
      <c r="P6" s="113"/>
    </row>
    <row r="7" spans="1:16" ht="14.25" thickTop="1" thickBot="1" x14ac:dyDescent="0.25">
      <c r="A7" s="5" t="s">
        <v>80</v>
      </c>
      <c r="B7" s="3" t="s">
        <v>15</v>
      </c>
      <c r="C7" s="3" t="s">
        <v>17</v>
      </c>
      <c r="D7" s="3" t="s">
        <v>30</v>
      </c>
      <c r="E7" s="3" t="s">
        <v>11</v>
      </c>
      <c r="F7" s="3" t="s">
        <v>49</v>
      </c>
      <c r="G7" s="11" t="s">
        <v>78</v>
      </c>
      <c r="H7" s="5" t="s">
        <v>122</v>
      </c>
      <c r="I7" s="3" t="s">
        <v>123</v>
      </c>
      <c r="J7" s="3" t="s">
        <v>78</v>
      </c>
      <c r="K7" s="3" t="s">
        <v>122</v>
      </c>
      <c r="L7" s="3" t="s">
        <v>123</v>
      </c>
      <c r="M7" s="3" t="s">
        <v>78</v>
      </c>
      <c r="N7" s="3" t="s">
        <v>122</v>
      </c>
      <c r="O7" s="3" t="s">
        <v>123</v>
      </c>
      <c r="P7" s="11" t="s">
        <v>78</v>
      </c>
    </row>
    <row r="8" spans="1:16" ht="13.5" thickTop="1" x14ac:dyDescent="0.2">
      <c r="A8" s="94" t="s">
        <v>56</v>
      </c>
      <c r="B8" s="49" t="s">
        <v>83</v>
      </c>
      <c r="C8" s="50"/>
      <c r="D8" s="51"/>
      <c r="E8" s="52"/>
      <c r="F8" s="52"/>
      <c r="G8" s="53"/>
    </row>
    <row r="9" spans="1:16" x14ac:dyDescent="0.2">
      <c r="A9" s="95" t="s">
        <v>42</v>
      </c>
      <c r="B9" s="54" t="s">
        <v>1</v>
      </c>
      <c r="C9" s="55"/>
      <c r="D9" s="38"/>
      <c r="E9" s="56"/>
      <c r="F9" s="56"/>
      <c r="G9" s="57"/>
    </row>
    <row r="10" spans="1:16" ht="33.75" x14ac:dyDescent="0.2">
      <c r="A10" s="96" t="s">
        <v>33</v>
      </c>
      <c r="B10" s="58" t="s">
        <v>53</v>
      </c>
      <c r="C10" s="59" t="s">
        <v>63</v>
      </c>
      <c r="D10" s="60">
        <v>2</v>
      </c>
      <c r="E10" s="61">
        <v>7817.5</v>
      </c>
      <c r="F10" s="61">
        <f>ROUND(D10*E10,2)</f>
        <v>15635</v>
      </c>
      <c r="G10" s="62">
        <f>F10/$F$103</f>
        <v>1.2091817442774962E-2</v>
      </c>
      <c r="H10" s="63">
        <v>9486.3799999999992</v>
      </c>
      <c r="I10" s="63">
        <f>D10*H10</f>
        <v>18972.759999999998</v>
      </c>
      <c r="J10" s="64">
        <f>I10/$I$103</f>
        <v>1.4692867372471876E-2</v>
      </c>
      <c r="K10" s="63">
        <v>15549.06</v>
      </c>
      <c r="L10" s="63">
        <f>D10*K10</f>
        <v>31098.12</v>
      </c>
      <c r="M10" s="64">
        <f>L10/$L$103</f>
        <v>2.0852867959129884E-2</v>
      </c>
      <c r="N10" s="63">
        <v>9507.89</v>
      </c>
      <c r="O10" s="63">
        <f>D10*N10</f>
        <v>19015.78</v>
      </c>
      <c r="P10" s="64">
        <f>O10/$O$103</f>
        <v>1.1386839681161521E-2</v>
      </c>
    </row>
    <row r="11" spans="1:16" x14ac:dyDescent="0.2">
      <c r="A11" s="95" t="s">
        <v>42</v>
      </c>
      <c r="B11" s="54" t="s">
        <v>73</v>
      </c>
      <c r="C11" s="55"/>
      <c r="D11" s="38"/>
      <c r="E11" s="56"/>
      <c r="F11" s="56">
        <f>SUM(F10)</f>
        <v>15635</v>
      </c>
      <c r="G11" s="57">
        <f>F11/$F$103</f>
        <v>1.2091817442774962E-2</v>
      </c>
      <c r="H11" s="87"/>
      <c r="I11" s="42">
        <f>SUM(I10)</f>
        <v>18972.759999999998</v>
      </c>
      <c r="J11" s="44">
        <f t="shared" ref="J11:J103" si="0">I11/$I$103</f>
        <v>1.4692867372471876E-2</v>
      </c>
      <c r="K11" s="39"/>
      <c r="L11" s="42">
        <f>SUM(L10)</f>
        <v>31098.12</v>
      </c>
      <c r="M11" s="44">
        <f t="shared" ref="M11:M103" si="1">L11/$L$103</f>
        <v>2.0852867959129884E-2</v>
      </c>
      <c r="N11" s="87"/>
      <c r="O11" s="88">
        <f>SUM(O10)</f>
        <v>19015.78</v>
      </c>
      <c r="P11" s="91">
        <f t="shared" ref="P11:P103" si="2">O11/$O$103</f>
        <v>1.1386839681161521E-2</v>
      </c>
    </row>
    <row r="12" spans="1:16" x14ac:dyDescent="0.2">
      <c r="A12" s="95" t="s">
        <v>76</v>
      </c>
      <c r="B12" s="54" t="s">
        <v>6</v>
      </c>
      <c r="C12" s="55"/>
      <c r="D12" s="38"/>
      <c r="E12" s="56"/>
      <c r="F12" s="56"/>
      <c r="G12" s="57"/>
      <c r="H12" s="87"/>
      <c r="I12" s="40"/>
      <c r="J12" s="43"/>
      <c r="K12" s="39"/>
      <c r="L12" s="39"/>
      <c r="M12" s="43"/>
      <c r="N12" s="87"/>
      <c r="O12" s="87"/>
      <c r="P12" s="92"/>
    </row>
    <row r="13" spans="1:16" ht="33.75" x14ac:dyDescent="0.2">
      <c r="A13" s="97" t="s">
        <v>66</v>
      </c>
      <c r="B13" s="65" t="s">
        <v>31</v>
      </c>
      <c r="C13" s="66" t="s">
        <v>0</v>
      </c>
      <c r="D13" s="67">
        <v>1</v>
      </c>
      <c r="E13" s="68">
        <v>8704</v>
      </c>
      <c r="F13" s="68">
        <f t="shared" ref="F13:F14" si="3">ROUND(D13*E13,2)</f>
        <v>8704</v>
      </c>
      <c r="G13" s="69">
        <f>F13/$F$103</f>
        <v>6.7315112901767367E-3</v>
      </c>
      <c r="H13" s="70">
        <v>11252.32</v>
      </c>
      <c r="I13" s="70">
        <f>D13*H13</f>
        <v>11252.32</v>
      </c>
      <c r="J13" s="71">
        <f t="shared" si="0"/>
        <v>8.7140113189969597E-3</v>
      </c>
      <c r="K13" s="70">
        <v>15455.47</v>
      </c>
      <c r="L13" s="70">
        <f>D13*K13</f>
        <v>15455.47</v>
      </c>
      <c r="M13" s="71">
        <f t="shared" si="1"/>
        <v>1.0363677134061259E-2</v>
      </c>
      <c r="N13" s="70">
        <v>7322.52</v>
      </c>
      <c r="O13" s="70">
        <f>D13*N13</f>
        <v>7322.52</v>
      </c>
      <c r="P13" s="71">
        <f t="shared" si="2"/>
        <v>4.3847983780890857E-3</v>
      </c>
    </row>
    <row r="14" spans="1:16" ht="22.5" x14ac:dyDescent="0.2">
      <c r="A14" s="98" t="s">
        <v>67</v>
      </c>
      <c r="B14" s="72" t="s">
        <v>87</v>
      </c>
      <c r="C14" s="73" t="s">
        <v>0</v>
      </c>
      <c r="D14" s="74">
        <v>2</v>
      </c>
      <c r="E14" s="75">
        <v>3716.44</v>
      </c>
      <c r="F14" s="75">
        <f t="shared" si="3"/>
        <v>7432.88</v>
      </c>
      <c r="G14" s="76">
        <f>F14/$F$103</f>
        <v>5.7484507856765694E-3</v>
      </c>
      <c r="H14" s="77">
        <v>3892.62</v>
      </c>
      <c r="I14" s="77">
        <f>D14*H14</f>
        <v>7785.24</v>
      </c>
      <c r="J14" s="78">
        <f t="shared" si="0"/>
        <v>6.0290384099552707E-3</v>
      </c>
      <c r="K14" s="77">
        <v>6335.25</v>
      </c>
      <c r="L14" s="77">
        <f>D14*K14</f>
        <v>12670.5</v>
      </c>
      <c r="M14" s="78">
        <f t="shared" si="1"/>
        <v>8.4962133876953071E-3</v>
      </c>
      <c r="N14" s="77">
        <v>11046.64</v>
      </c>
      <c r="O14" s="77">
        <f>D14*N14</f>
        <v>22093.279999999999</v>
      </c>
      <c r="P14" s="78">
        <f t="shared" si="2"/>
        <v>1.3229677530504256E-2</v>
      </c>
    </row>
    <row r="15" spans="1:16" ht="22.5" x14ac:dyDescent="0.2">
      <c r="A15" s="95" t="s">
        <v>76</v>
      </c>
      <c r="B15" s="54" t="s">
        <v>69</v>
      </c>
      <c r="C15" s="55"/>
      <c r="D15" s="38"/>
      <c r="E15" s="56"/>
      <c r="F15" s="56">
        <f>SUM(F13:F14)</f>
        <v>16136.880000000001</v>
      </c>
      <c r="G15" s="57">
        <f>F15/$F$103</f>
        <v>1.2479962075853307E-2</v>
      </c>
      <c r="H15" s="87"/>
      <c r="I15" s="42">
        <f>SUM(I13:I14)</f>
        <v>19037.559999999998</v>
      </c>
      <c r="J15" s="44">
        <f t="shared" si="0"/>
        <v>1.4743049728952228E-2</v>
      </c>
      <c r="K15" s="39"/>
      <c r="L15" s="42">
        <f>SUM(L13:L14)</f>
        <v>28125.97</v>
      </c>
      <c r="M15" s="44">
        <f t="shared" si="1"/>
        <v>1.8859890521756569E-2</v>
      </c>
      <c r="N15" s="87"/>
      <c r="O15" s="45">
        <f>SUM(O13:O14)</f>
        <v>29415.8</v>
      </c>
      <c r="P15" s="91">
        <f t="shared" si="2"/>
        <v>1.761447590859334E-2</v>
      </c>
    </row>
    <row r="16" spans="1:16" x14ac:dyDescent="0.2">
      <c r="A16" s="95" t="s">
        <v>20</v>
      </c>
      <c r="B16" s="54" t="s">
        <v>46</v>
      </c>
      <c r="C16" s="55"/>
      <c r="D16" s="38"/>
      <c r="E16" s="56"/>
      <c r="F16" s="56"/>
      <c r="G16" s="57"/>
      <c r="H16" s="87"/>
      <c r="I16" s="40"/>
      <c r="J16" s="43"/>
      <c r="K16" s="39"/>
      <c r="L16" s="39"/>
      <c r="M16" s="43"/>
      <c r="N16" s="87"/>
      <c r="O16" s="87"/>
      <c r="P16" s="92"/>
    </row>
    <row r="17" spans="1:16" ht="33.75" x14ac:dyDescent="0.2">
      <c r="A17" s="96" t="s">
        <v>54</v>
      </c>
      <c r="B17" s="58" t="s">
        <v>45</v>
      </c>
      <c r="C17" s="59" t="s">
        <v>68</v>
      </c>
      <c r="D17" s="60">
        <v>15</v>
      </c>
      <c r="E17" s="61">
        <v>2317.54</v>
      </c>
      <c r="F17" s="61">
        <f>ROUND(D17*E17,2)</f>
        <v>34763.1</v>
      </c>
      <c r="G17" s="62">
        <f>F17/$F$103</f>
        <v>2.6885133287171747E-2</v>
      </c>
      <c r="H17" s="63">
        <v>2404.1799999999998</v>
      </c>
      <c r="I17" s="63">
        <f>D17*H17</f>
        <v>36062.699999999997</v>
      </c>
      <c r="J17" s="64">
        <f t="shared" si="0"/>
        <v>2.7927643009938542E-2</v>
      </c>
      <c r="K17" s="63">
        <v>2936.36</v>
      </c>
      <c r="L17" s="63">
        <f>D17*K17</f>
        <v>44045.4</v>
      </c>
      <c r="M17" s="64">
        <f t="shared" si="1"/>
        <v>2.9534676385809155E-2</v>
      </c>
      <c r="N17" s="63">
        <v>4025.41</v>
      </c>
      <c r="O17" s="63">
        <f>D17*N17</f>
        <v>60381.149999999994</v>
      </c>
      <c r="P17" s="64">
        <f t="shared" si="2"/>
        <v>3.6156837890118941E-2</v>
      </c>
    </row>
    <row r="18" spans="1:16" x14ac:dyDescent="0.2">
      <c r="A18" s="95" t="s">
        <v>20</v>
      </c>
      <c r="B18" s="54" t="s">
        <v>3</v>
      </c>
      <c r="C18" s="55"/>
      <c r="D18" s="38"/>
      <c r="E18" s="56"/>
      <c r="F18" s="56">
        <f>SUM(F17)</f>
        <v>34763.1</v>
      </c>
      <c r="G18" s="57">
        <f>F18/$F$103</f>
        <v>2.6885133287171747E-2</v>
      </c>
      <c r="H18" s="87"/>
      <c r="I18" s="42">
        <f>SUM(I17)</f>
        <v>36062.699999999997</v>
      </c>
      <c r="J18" s="44">
        <f t="shared" si="0"/>
        <v>2.7927643009938542E-2</v>
      </c>
      <c r="K18" s="39"/>
      <c r="L18" s="42">
        <f>SUM(L17)</f>
        <v>44045.4</v>
      </c>
      <c r="M18" s="44">
        <f t="shared" si="1"/>
        <v>2.9534676385809155E-2</v>
      </c>
      <c r="N18" s="87"/>
      <c r="O18" s="45">
        <f>SUM(O17)</f>
        <v>60381.149999999994</v>
      </c>
      <c r="P18" s="91">
        <f t="shared" si="2"/>
        <v>3.6156837890118941E-2</v>
      </c>
    </row>
    <row r="19" spans="1:16" x14ac:dyDescent="0.2">
      <c r="A19" s="95" t="s">
        <v>57</v>
      </c>
      <c r="B19" s="54" t="s">
        <v>99</v>
      </c>
      <c r="C19" s="55"/>
      <c r="D19" s="38"/>
      <c r="E19" s="56"/>
      <c r="F19" s="56"/>
      <c r="G19" s="57"/>
      <c r="H19" s="87"/>
      <c r="I19" s="40"/>
      <c r="J19" s="43"/>
      <c r="K19" s="39"/>
      <c r="L19" s="39"/>
      <c r="M19" s="43"/>
      <c r="N19" s="87"/>
      <c r="O19" s="87"/>
      <c r="P19" s="92"/>
    </row>
    <row r="20" spans="1:16" ht="22.5" x14ac:dyDescent="0.2">
      <c r="A20" s="97"/>
      <c r="B20" s="65" t="s">
        <v>100</v>
      </c>
      <c r="C20" s="66" t="s">
        <v>39</v>
      </c>
      <c r="D20" s="67">
        <v>30</v>
      </c>
      <c r="E20" s="68">
        <v>1154.1400000000001</v>
      </c>
      <c r="F20" s="68">
        <f t="shared" ref="F20:F26" si="4">ROUND(D20*E20,2)</f>
        <v>34624.199999999997</v>
      </c>
      <c r="G20" s="69">
        <f t="shared" ref="G20:G27" si="5">F20/$F$103</f>
        <v>2.6777710617341147E-2</v>
      </c>
      <c r="H20" s="70">
        <v>1238.8800000000001</v>
      </c>
      <c r="I20" s="70">
        <f>D20*H20</f>
        <v>37166.400000000001</v>
      </c>
      <c r="J20" s="71">
        <f t="shared" si="0"/>
        <v>2.8782369350175661E-2</v>
      </c>
      <c r="K20" s="70">
        <v>1506.28</v>
      </c>
      <c r="L20" s="70">
        <f>D20*K20</f>
        <v>45188.4</v>
      </c>
      <c r="M20" s="71">
        <f t="shared" si="1"/>
        <v>3.0301115902965994E-2</v>
      </c>
      <c r="N20" s="70">
        <v>812.55</v>
      </c>
      <c r="O20" s="70">
        <f>D20*N20</f>
        <v>24376.5</v>
      </c>
      <c r="P20" s="71">
        <f t="shared" si="2"/>
        <v>1.4596892553859681E-2</v>
      </c>
    </row>
    <row r="21" spans="1:16" ht="22.5" x14ac:dyDescent="0.2">
      <c r="A21" s="99"/>
      <c r="B21" s="79" t="s">
        <v>101</v>
      </c>
      <c r="C21" s="80" t="s">
        <v>39</v>
      </c>
      <c r="D21" s="81">
        <v>50</v>
      </c>
      <c r="E21" s="82">
        <v>1231.22</v>
      </c>
      <c r="F21" s="82">
        <f t="shared" si="4"/>
        <v>61561</v>
      </c>
      <c r="G21" s="83">
        <f t="shared" si="5"/>
        <v>4.7610129427225423E-2</v>
      </c>
      <c r="H21" s="84">
        <v>1321.47</v>
      </c>
      <c r="I21" s="84">
        <f t="shared" ref="I21:I26" si="6">D21*H21</f>
        <v>66073.5</v>
      </c>
      <c r="J21" s="85">
        <f t="shared" si="0"/>
        <v>5.116857918062636E-2</v>
      </c>
      <c r="K21" s="84">
        <v>1603.56</v>
      </c>
      <c r="L21" s="84">
        <f t="shared" ref="L21:L26" si="7">D21*K21</f>
        <v>80178</v>
      </c>
      <c r="M21" s="85">
        <f t="shared" si="1"/>
        <v>5.3763418728434896E-2</v>
      </c>
      <c r="N21" s="84">
        <v>1083.32</v>
      </c>
      <c r="O21" s="84">
        <f t="shared" ref="O21:O26" si="8">D21*N21</f>
        <v>54166</v>
      </c>
      <c r="P21" s="85">
        <f t="shared" si="2"/>
        <v>3.2435143768480439E-2</v>
      </c>
    </row>
    <row r="22" spans="1:16" ht="22.5" x14ac:dyDescent="0.2">
      <c r="A22" s="99"/>
      <c r="B22" s="79" t="s">
        <v>102</v>
      </c>
      <c r="C22" s="80" t="s">
        <v>39</v>
      </c>
      <c r="D22" s="81">
        <v>20</v>
      </c>
      <c r="E22" s="82">
        <v>1320.87</v>
      </c>
      <c r="F22" s="82">
        <f t="shared" si="4"/>
        <v>26417.4</v>
      </c>
      <c r="G22" s="83">
        <f t="shared" si="5"/>
        <v>2.0430724535514123E-2</v>
      </c>
      <c r="H22" s="84">
        <v>1416.31</v>
      </c>
      <c r="I22" s="84">
        <f t="shared" si="6"/>
        <v>28326.199999999997</v>
      </c>
      <c r="J22" s="85">
        <f t="shared" si="0"/>
        <v>2.1936349786014941E-2</v>
      </c>
      <c r="K22" s="84">
        <v>1736.62</v>
      </c>
      <c r="L22" s="84">
        <f t="shared" si="7"/>
        <v>34732.399999999994</v>
      </c>
      <c r="M22" s="85">
        <f t="shared" si="1"/>
        <v>2.3289837170339642E-2</v>
      </c>
      <c r="N22" s="84">
        <v>1481.75</v>
      </c>
      <c r="O22" s="84">
        <f t="shared" si="8"/>
        <v>29635</v>
      </c>
      <c r="P22" s="85">
        <f t="shared" si="2"/>
        <v>1.7745735065888526E-2</v>
      </c>
    </row>
    <row r="23" spans="1:16" ht="22.5" x14ac:dyDescent="0.2">
      <c r="A23" s="99"/>
      <c r="B23" s="79" t="s">
        <v>103</v>
      </c>
      <c r="C23" s="80" t="s">
        <v>39</v>
      </c>
      <c r="D23" s="81">
        <v>20</v>
      </c>
      <c r="E23" s="82">
        <v>1208.6300000000001</v>
      </c>
      <c r="F23" s="82">
        <f t="shared" si="4"/>
        <v>24172.6</v>
      </c>
      <c r="G23" s="83">
        <f t="shared" si="5"/>
        <v>1.8694638075933613E-2</v>
      </c>
      <c r="H23" s="84">
        <v>1295.93</v>
      </c>
      <c r="I23" s="84">
        <f t="shared" si="6"/>
        <v>25918.600000000002</v>
      </c>
      <c r="J23" s="85">
        <f t="shared" si="0"/>
        <v>2.0071858405427023E-2</v>
      </c>
      <c r="K23" s="84">
        <v>1588.32</v>
      </c>
      <c r="L23" s="84">
        <f t="shared" si="7"/>
        <v>31766.399999999998</v>
      </c>
      <c r="M23" s="85">
        <f t="shared" si="1"/>
        <v>2.1300983620132132E-2</v>
      </c>
      <c r="N23" s="84">
        <v>1013.9</v>
      </c>
      <c r="O23" s="84">
        <f t="shared" si="8"/>
        <v>20278</v>
      </c>
      <c r="P23" s="85">
        <f t="shared" si="2"/>
        <v>1.2142669669852793E-2</v>
      </c>
    </row>
    <row r="24" spans="1:16" ht="22.5" x14ac:dyDescent="0.2">
      <c r="A24" s="99"/>
      <c r="B24" s="79" t="s">
        <v>104</v>
      </c>
      <c r="C24" s="80" t="s">
        <v>39</v>
      </c>
      <c r="D24" s="81">
        <v>40</v>
      </c>
      <c r="E24" s="82">
        <v>1270.08</v>
      </c>
      <c r="F24" s="82">
        <f t="shared" si="4"/>
        <v>50803.199999999997</v>
      </c>
      <c r="G24" s="83">
        <f t="shared" si="5"/>
        <v>3.9290247515752157E-2</v>
      </c>
      <c r="H24" s="84">
        <v>1360.67</v>
      </c>
      <c r="I24" s="84">
        <f t="shared" si="6"/>
        <v>54426.8</v>
      </c>
      <c r="J24" s="85">
        <f t="shared" si="0"/>
        <v>4.2149152464272588E-2</v>
      </c>
      <c r="K24" s="84">
        <v>1669.72</v>
      </c>
      <c r="L24" s="84">
        <f t="shared" si="7"/>
        <v>66788.800000000003</v>
      </c>
      <c r="M24" s="85">
        <f t="shared" si="1"/>
        <v>4.4785280510485331E-2</v>
      </c>
      <c r="N24" s="84">
        <v>1158.68</v>
      </c>
      <c r="O24" s="84">
        <f t="shared" si="8"/>
        <v>46347.200000000004</v>
      </c>
      <c r="P24" s="85">
        <f t="shared" si="2"/>
        <v>2.7753167951602792E-2</v>
      </c>
    </row>
    <row r="25" spans="1:16" ht="22.5" x14ac:dyDescent="0.2">
      <c r="A25" s="99"/>
      <c r="B25" s="79" t="s">
        <v>105</v>
      </c>
      <c r="C25" s="80" t="s">
        <v>39</v>
      </c>
      <c r="D25" s="81">
        <v>40</v>
      </c>
      <c r="E25" s="82">
        <v>1349.87</v>
      </c>
      <c r="F25" s="82">
        <f t="shared" si="4"/>
        <v>53994.8</v>
      </c>
      <c r="G25" s="83">
        <f t="shared" si="5"/>
        <v>4.1758571439663932E-2</v>
      </c>
      <c r="H25" s="84">
        <v>1446.58</v>
      </c>
      <c r="I25" s="84">
        <f t="shared" si="6"/>
        <v>57863.199999999997</v>
      </c>
      <c r="J25" s="85">
        <f t="shared" si="0"/>
        <v>4.4810366195894256E-2</v>
      </c>
      <c r="K25" s="84">
        <v>1797.12</v>
      </c>
      <c r="L25" s="84">
        <f t="shared" si="7"/>
        <v>71884.799999999988</v>
      </c>
      <c r="M25" s="85">
        <f t="shared" si="1"/>
        <v>4.8202407176654395E-2</v>
      </c>
      <c r="N25" s="84">
        <v>1723.94</v>
      </c>
      <c r="O25" s="84">
        <f t="shared" si="8"/>
        <v>68957.600000000006</v>
      </c>
      <c r="P25" s="85">
        <f t="shared" si="2"/>
        <v>4.1292502121799045E-2</v>
      </c>
    </row>
    <row r="26" spans="1:16" ht="22.5" x14ac:dyDescent="0.2">
      <c r="A26" s="98"/>
      <c r="B26" s="72" t="s">
        <v>106</v>
      </c>
      <c r="C26" s="73" t="s">
        <v>39</v>
      </c>
      <c r="D26" s="74">
        <v>10</v>
      </c>
      <c r="E26" s="75">
        <v>1396.9</v>
      </c>
      <c r="F26" s="75">
        <f t="shared" si="4"/>
        <v>13969</v>
      </c>
      <c r="G26" s="76">
        <f t="shared" si="5"/>
        <v>1.0803364109889571E-2</v>
      </c>
      <c r="H26" s="77">
        <v>1496.13</v>
      </c>
      <c r="I26" s="77">
        <f t="shared" si="6"/>
        <v>14961.300000000001</v>
      </c>
      <c r="J26" s="78">
        <f t="shared" si="0"/>
        <v>1.1586316203850337E-2</v>
      </c>
      <c r="K26" s="77">
        <v>1920.48</v>
      </c>
      <c r="L26" s="77">
        <f t="shared" si="7"/>
        <v>19204.8</v>
      </c>
      <c r="M26" s="78">
        <f t="shared" si="1"/>
        <v>1.2877793210055707E-2</v>
      </c>
      <c r="N26" s="77">
        <v>2081.3200000000002</v>
      </c>
      <c r="O26" s="77">
        <f t="shared" si="8"/>
        <v>20813.2</v>
      </c>
      <c r="P26" s="78">
        <f t="shared" si="2"/>
        <v>1.2463152794781544E-2</v>
      </c>
    </row>
    <row r="27" spans="1:16" x14ac:dyDescent="0.2">
      <c r="A27" s="95" t="s">
        <v>57</v>
      </c>
      <c r="B27" s="54" t="s">
        <v>7</v>
      </c>
      <c r="C27" s="55"/>
      <c r="D27" s="38"/>
      <c r="E27" s="56"/>
      <c r="F27" s="56">
        <f>SUM(F20:F26)</f>
        <v>265542.2</v>
      </c>
      <c r="G27" s="57">
        <f t="shared" si="5"/>
        <v>0.20536538572131996</v>
      </c>
      <c r="H27" s="87"/>
      <c r="I27" s="42">
        <f>SUM(I20:I26)</f>
        <v>284736</v>
      </c>
      <c r="J27" s="44">
        <f t="shared" si="0"/>
        <v>0.22050499158626116</v>
      </c>
      <c r="K27" s="39"/>
      <c r="L27" s="42">
        <f>SUM(L20:L26)</f>
        <v>349743.6</v>
      </c>
      <c r="M27" s="44">
        <f t="shared" si="1"/>
        <v>0.23452083631906809</v>
      </c>
      <c r="N27" s="87"/>
      <c r="O27" s="45">
        <f>SUM(O20:O26)</f>
        <v>264573.5</v>
      </c>
      <c r="P27" s="91">
        <f t="shared" si="2"/>
        <v>0.15842926392626483</v>
      </c>
    </row>
    <row r="28" spans="1:16" x14ac:dyDescent="0.2">
      <c r="A28" s="95" t="s">
        <v>59</v>
      </c>
      <c r="B28" s="54" t="s">
        <v>44</v>
      </c>
      <c r="C28" s="55"/>
      <c r="D28" s="38"/>
      <c r="E28" s="56"/>
      <c r="F28" s="56"/>
      <c r="G28" s="57"/>
      <c r="H28" s="87"/>
      <c r="I28" s="40"/>
      <c r="J28" s="43"/>
      <c r="K28" s="39"/>
      <c r="L28" s="39"/>
      <c r="M28" s="43"/>
      <c r="N28" s="87"/>
      <c r="O28" s="87"/>
      <c r="P28" s="92"/>
    </row>
    <row r="29" spans="1:16" ht="45" x14ac:dyDescent="0.2">
      <c r="A29" s="96" t="s">
        <v>82</v>
      </c>
      <c r="B29" s="58" t="s">
        <v>29</v>
      </c>
      <c r="C29" s="59" t="s">
        <v>0</v>
      </c>
      <c r="D29" s="60">
        <v>1</v>
      </c>
      <c r="E29" s="61">
        <v>19853.64</v>
      </c>
      <c r="F29" s="61">
        <f>ROUND(D29*E29,2)</f>
        <v>19853.64</v>
      </c>
      <c r="G29" s="62">
        <f>F29/$F$103</f>
        <v>1.5354434950724317E-2</v>
      </c>
      <c r="H29" s="63">
        <v>20076.63</v>
      </c>
      <c r="I29" s="63">
        <f>D29*H29</f>
        <v>20076.63</v>
      </c>
      <c r="J29" s="64">
        <f t="shared" si="0"/>
        <v>1.5547725363952851E-2</v>
      </c>
      <c r="K29" s="63">
        <v>19540.96</v>
      </c>
      <c r="L29" s="63">
        <f>D29*K29</f>
        <v>19540.96</v>
      </c>
      <c r="M29" s="64">
        <f t="shared" si="1"/>
        <v>1.310320555308934E-2</v>
      </c>
      <c r="N29" s="63">
        <v>21791.15</v>
      </c>
      <c r="O29" s="63">
        <f>D29*N29</f>
        <v>21791.15</v>
      </c>
      <c r="P29" s="64">
        <f t="shared" si="2"/>
        <v>1.3048759057905746E-2</v>
      </c>
    </row>
    <row r="30" spans="1:16" x14ac:dyDescent="0.2">
      <c r="A30" s="95" t="s">
        <v>59</v>
      </c>
      <c r="B30" s="54" t="s">
        <v>71</v>
      </c>
      <c r="C30" s="55"/>
      <c r="D30" s="38"/>
      <c r="E30" s="56"/>
      <c r="F30" s="56">
        <f>SUM(F29)</f>
        <v>19853.64</v>
      </c>
      <c r="G30" s="57">
        <f>F30/$F$103</f>
        <v>1.5354434950724317E-2</v>
      </c>
      <c r="H30" s="87"/>
      <c r="I30" s="42">
        <f>SUM(I29)</f>
        <v>20076.63</v>
      </c>
      <c r="J30" s="44">
        <f t="shared" si="0"/>
        <v>1.5547725363952851E-2</v>
      </c>
      <c r="K30" s="39"/>
      <c r="L30" s="42">
        <f>SUM(L29)</f>
        <v>19540.96</v>
      </c>
      <c r="M30" s="44">
        <f t="shared" si="1"/>
        <v>1.310320555308934E-2</v>
      </c>
      <c r="N30" s="87"/>
      <c r="O30" s="45">
        <f>SUM(O29)</f>
        <v>21791.15</v>
      </c>
      <c r="P30" s="91">
        <f t="shared" si="2"/>
        <v>1.3048759057905746E-2</v>
      </c>
    </row>
    <row r="31" spans="1:16" x14ac:dyDescent="0.2">
      <c r="A31" s="95"/>
      <c r="B31" s="54"/>
      <c r="C31" s="55"/>
      <c r="D31" s="38"/>
      <c r="E31" s="56"/>
      <c r="F31" s="56"/>
      <c r="G31" s="57"/>
      <c r="H31" s="87"/>
      <c r="I31" s="42"/>
      <c r="J31" s="44"/>
      <c r="K31" s="39"/>
      <c r="L31" s="42"/>
      <c r="M31" s="44"/>
      <c r="N31" s="87"/>
      <c r="O31" s="45"/>
      <c r="P31" s="91"/>
    </row>
    <row r="32" spans="1:16" x14ac:dyDescent="0.2">
      <c r="A32" s="95"/>
      <c r="B32" s="54"/>
      <c r="C32" s="55"/>
      <c r="D32" s="38"/>
      <c r="E32" s="56"/>
      <c r="F32" s="56"/>
      <c r="G32" s="57"/>
      <c r="H32" s="87"/>
      <c r="I32" s="42"/>
      <c r="J32" s="44"/>
      <c r="K32" s="39"/>
      <c r="L32" s="42"/>
      <c r="M32" s="44"/>
      <c r="N32" s="87"/>
      <c r="O32" s="45"/>
      <c r="P32" s="91"/>
    </row>
    <row r="33" spans="1:16" x14ac:dyDescent="0.2">
      <c r="A33" s="95"/>
      <c r="B33" s="54"/>
      <c r="C33" s="55"/>
      <c r="D33" s="38"/>
      <c r="E33" s="56"/>
      <c r="F33" s="56"/>
      <c r="G33" s="57"/>
      <c r="H33" s="87"/>
      <c r="I33" s="42"/>
      <c r="J33" s="44"/>
      <c r="K33" s="39"/>
      <c r="L33" s="42"/>
      <c r="M33" s="44"/>
      <c r="N33" s="87"/>
      <c r="O33" s="45"/>
      <c r="P33" s="91"/>
    </row>
    <row r="34" spans="1:16" x14ac:dyDescent="0.2">
      <c r="A34" s="95"/>
      <c r="B34" s="54"/>
      <c r="C34" s="55"/>
      <c r="D34" s="38"/>
      <c r="E34" s="56"/>
      <c r="F34" s="56"/>
      <c r="G34" s="57"/>
      <c r="H34" s="87"/>
      <c r="I34" s="42"/>
      <c r="J34" s="44"/>
      <c r="K34" s="39"/>
      <c r="L34" s="42"/>
      <c r="M34" s="44"/>
      <c r="N34" s="87"/>
      <c r="O34" s="45"/>
      <c r="P34" s="91"/>
    </row>
    <row r="35" spans="1:16" x14ac:dyDescent="0.2">
      <c r="A35" s="95"/>
      <c r="B35" s="54"/>
      <c r="C35" s="55"/>
      <c r="D35" s="38"/>
      <c r="E35" s="56"/>
      <c r="F35" s="56"/>
      <c r="G35" s="57"/>
      <c r="H35" s="87"/>
      <c r="I35" s="42"/>
      <c r="J35" s="44"/>
      <c r="K35" s="39"/>
      <c r="L35" s="42"/>
      <c r="M35" s="44"/>
      <c r="N35" s="87"/>
      <c r="O35" s="45"/>
      <c r="P35" s="91"/>
    </row>
    <row r="36" spans="1:16" x14ac:dyDescent="0.2">
      <c r="A36" s="95"/>
      <c r="B36" s="54"/>
      <c r="C36" s="55"/>
      <c r="D36" s="38"/>
      <c r="E36" s="56"/>
      <c r="F36" s="56"/>
      <c r="G36" s="57"/>
      <c r="H36" s="87"/>
      <c r="I36" s="42"/>
      <c r="J36" s="44"/>
      <c r="K36" s="39"/>
      <c r="L36" s="42"/>
      <c r="M36" s="44"/>
      <c r="N36" s="87"/>
      <c r="O36" s="45"/>
      <c r="P36" s="91"/>
    </row>
    <row r="37" spans="1:16" x14ac:dyDescent="0.2">
      <c r="A37" s="95"/>
      <c r="B37" s="54"/>
      <c r="C37" s="55"/>
      <c r="D37" s="38"/>
      <c r="E37" s="56"/>
      <c r="F37" s="56"/>
      <c r="G37" s="57"/>
      <c r="H37" s="87"/>
      <c r="I37" s="42"/>
      <c r="J37" s="44"/>
      <c r="K37" s="39"/>
      <c r="L37" s="42"/>
      <c r="M37" s="44"/>
      <c r="N37" s="87"/>
      <c r="O37" s="45"/>
      <c r="P37" s="91"/>
    </row>
    <row r="38" spans="1:16" x14ac:dyDescent="0.2">
      <c r="A38" s="95"/>
      <c r="B38" s="54"/>
      <c r="C38" s="55"/>
      <c r="D38" s="38"/>
      <c r="E38" s="56"/>
      <c r="F38" s="56"/>
      <c r="G38" s="57"/>
      <c r="H38" s="87"/>
      <c r="I38" s="42"/>
      <c r="J38" s="44"/>
      <c r="K38" s="39"/>
      <c r="L38" s="42"/>
      <c r="M38" s="44"/>
      <c r="N38" s="87"/>
      <c r="O38" s="45"/>
      <c r="P38" s="91"/>
    </row>
    <row r="39" spans="1:16" x14ac:dyDescent="0.2">
      <c r="A39" s="95"/>
      <c r="B39" s="54"/>
      <c r="C39" s="55"/>
      <c r="D39" s="38"/>
      <c r="E39" s="56"/>
      <c r="F39" s="56"/>
      <c r="G39" s="57"/>
      <c r="H39" s="87"/>
      <c r="I39" s="42"/>
      <c r="J39" s="44"/>
      <c r="K39" s="39"/>
      <c r="L39" s="42"/>
      <c r="M39" s="44"/>
      <c r="N39" s="87"/>
      <c r="O39" s="45"/>
      <c r="P39" s="91"/>
    </row>
    <row r="40" spans="1:16" x14ac:dyDescent="0.2">
      <c r="A40" s="95" t="s">
        <v>9</v>
      </c>
      <c r="B40" s="54" t="s">
        <v>107</v>
      </c>
      <c r="C40" s="55"/>
      <c r="D40" s="38"/>
      <c r="E40" s="56"/>
      <c r="F40" s="56"/>
      <c r="G40" s="57"/>
      <c r="H40" s="87"/>
      <c r="I40" s="40"/>
      <c r="J40" s="43"/>
      <c r="K40" s="39"/>
      <c r="L40" s="39"/>
      <c r="M40" s="43"/>
      <c r="N40" s="87"/>
      <c r="O40" s="87"/>
      <c r="P40" s="92"/>
    </row>
    <row r="41" spans="1:16" ht="22.5" x14ac:dyDescent="0.2">
      <c r="A41" s="97"/>
      <c r="B41" s="65" t="s">
        <v>108</v>
      </c>
      <c r="C41" s="66" t="s">
        <v>39</v>
      </c>
      <c r="D41" s="67">
        <v>30</v>
      </c>
      <c r="E41" s="68">
        <v>950.7</v>
      </c>
      <c r="F41" s="68">
        <f t="shared" ref="F41:F47" si="9">ROUND(D41*E41,2)</f>
        <v>28521</v>
      </c>
      <c r="G41" s="69">
        <f t="shared" ref="G41:G48" si="10">F41/$F$103</f>
        <v>2.2057609548153802E-2</v>
      </c>
      <c r="H41" s="70">
        <v>997.75</v>
      </c>
      <c r="I41" s="70">
        <f>D41*H41</f>
        <v>29932.5</v>
      </c>
      <c r="J41" s="71">
        <f t="shared" si="0"/>
        <v>2.3180299156607392E-2</v>
      </c>
      <c r="K41" s="70">
        <v>1147.3399999999999</v>
      </c>
      <c r="L41" s="70">
        <f>D41*K41</f>
        <v>34420.199999999997</v>
      </c>
      <c r="M41" s="71">
        <f t="shared" si="1"/>
        <v>2.3080491223483681E-2</v>
      </c>
      <c r="N41" s="70">
        <v>899.68</v>
      </c>
      <c r="O41" s="70">
        <f>D41*N41</f>
        <v>26990.399999999998</v>
      </c>
      <c r="P41" s="71">
        <f t="shared" si="2"/>
        <v>1.6162122076003295E-2</v>
      </c>
    </row>
    <row r="42" spans="1:16" ht="22.5" x14ac:dyDescent="0.2">
      <c r="A42" s="99"/>
      <c r="B42" s="79" t="s">
        <v>109</v>
      </c>
      <c r="C42" s="80" t="s">
        <v>39</v>
      </c>
      <c r="D42" s="81">
        <v>50</v>
      </c>
      <c r="E42" s="82">
        <v>1032.5899999999999</v>
      </c>
      <c r="F42" s="82">
        <f t="shared" si="9"/>
        <v>51629.5</v>
      </c>
      <c r="G42" s="83">
        <f t="shared" si="10"/>
        <v>3.9929292527134626E-2</v>
      </c>
      <c r="H42" s="84">
        <v>1080.57</v>
      </c>
      <c r="I42" s="84">
        <f t="shared" ref="I42:I53" si="11">D42*H42</f>
        <v>54028.5</v>
      </c>
      <c r="J42" s="85">
        <f t="shared" si="0"/>
        <v>4.1840701344116348E-2</v>
      </c>
      <c r="K42" s="84">
        <v>1231.1600000000001</v>
      </c>
      <c r="L42" s="84">
        <f t="shared" ref="L42:L47" si="12">D42*K42</f>
        <v>61558.000000000007</v>
      </c>
      <c r="M42" s="85">
        <f t="shared" si="1"/>
        <v>4.1277763602047893E-2</v>
      </c>
      <c r="N42" s="84">
        <v>1016.63</v>
      </c>
      <c r="O42" s="84">
        <f t="shared" ref="O42:O47" si="13">D42*N42</f>
        <v>50831.5</v>
      </c>
      <c r="P42" s="85">
        <f t="shared" si="2"/>
        <v>3.0438411742929394E-2</v>
      </c>
    </row>
    <row r="43" spans="1:16" ht="22.5" x14ac:dyDescent="0.2">
      <c r="A43" s="99"/>
      <c r="B43" s="79" t="s">
        <v>110</v>
      </c>
      <c r="C43" s="80" t="s">
        <v>39</v>
      </c>
      <c r="D43" s="81">
        <v>20</v>
      </c>
      <c r="E43" s="82">
        <v>1094.23</v>
      </c>
      <c r="F43" s="82">
        <f t="shared" si="9"/>
        <v>21884.6</v>
      </c>
      <c r="G43" s="83">
        <f t="shared" si="10"/>
        <v>1.6925141541934949E-2</v>
      </c>
      <c r="H43" s="84">
        <v>1142.8900000000001</v>
      </c>
      <c r="I43" s="84">
        <f t="shared" si="11"/>
        <v>22857.800000000003</v>
      </c>
      <c r="J43" s="85">
        <f t="shared" si="0"/>
        <v>1.7701516480811846E-2</v>
      </c>
      <c r="K43" s="84">
        <v>1434.66</v>
      </c>
      <c r="L43" s="84">
        <f t="shared" si="12"/>
        <v>28693.200000000001</v>
      </c>
      <c r="M43" s="85">
        <f t="shared" si="1"/>
        <v>1.9240247028595479E-2</v>
      </c>
      <c r="N43" s="84">
        <v>1256.46</v>
      </c>
      <c r="O43" s="84">
        <f t="shared" si="13"/>
        <v>25129.200000000001</v>
      </c>
      <c r="P43" s="85">
        <f t="shared" si="2"/>
        <v>1.5047616859042549E-2</v>
      </c>
    </row>
    <row r="44" spans="1:16" ht="22.5" x14ac:dyDescent="0.2">
      <c r="A44" s="99"/>
      <c r="B44" s="79" t="s">
        <v>111</v>
      </c>
      <c r="C44" s="80" t="s">
        <v>39</v>
      </c>
      <c r="D44" s="81">
        <v>20</v>
      </c>
      <c r="E44" s="82">
        <v>1086.5999999999999</v>
      </c>
      <c r="F44" s="82">
        <f t="shared" si="9"/>
        <v>21732</v>
      </c>
      <c r="G44" s="83">
        <f t="shared" si="10"/>
        <v>1.6807123547578219E-2</v>
      </c>
      <c r="H44" s="84">
        <v>1135.18</v>
      </c>
      <c r="I44" s="84">
        <f t="shared" si="11"/>
        <v>22703.600000000002</v>
      </c>
      <c r="J44" s="85">
        <f t="shared" si="0"/>
        <v>1.7582101058446559E-2</v>
      </c>
      <c r="K44" s="84">
        <v>1283.18</v>
      </c>
      <c r="L44" s="84">
        <f t="shared" si="12"/>
        <v>25663.600000000002</v>
      </c>
      <c r="M44" s="85">
        <f t="shared" si="1"/>
        <v>1.720874645013672E-2</v>
      </c>
      <c r="N44" s="84">
        <v>1498.75</v>
      </c>
      <c r="O44" s="84">
        <f t="shared" si="13"/>
        <v>29975</v>
      </c>
      <c r="P44" s="85">
        <f t="shared" si="2"/>
        <v>1.7949330474101858E-2</v>
      </c>
    </row>
    <row r="45" spans="1:16" ht="22.5" x14ac:dyDescent="0.2">
      <c r="A45" s="99"/>
      <c r="B45" s="79" t="s">
        <v>112</v>
      </c>
      <c r="C45" s="80" t="s">
        <v>39</v>
      </c>
      <c r="D45" s="81">
        <v>40</v>
      </c>
      <c r="E45" s="82">
        <v>1107.5</v>
      </c>
      <c r="F45" s="82">
        <f t="shared" si="9"/>
        <v>44300</v>
      </c>
      <c r="G45" s="83">
        <f t="shared" si="10"/>
        <v>3.4260793905655951E-2</v>
      </c>
      <c r="H45" s="84">
        <v>1156.32</v>
      </c>
      <c r="I45" s="84">
        <f t="shared" si="11"/>
        <v>46252.799999999996</v>
      </c>
      <c r="J45" s="85">
        <f t="shared" si="0"/>
        <v>3.5819050892198459E-2</v>
      </c>
      <c r="K45" s="84">
        <v>1445.86</v>
      </c>
      <c r="L45" s="84">
        <f t="shared" si="12"/>
        <v>57834.399999999994</v>
      </c>
      <c r="M45" s="85">
        <f t="shared" si="1"/>
        <v>3.8780900797073949E-2</v>
      </c>
      <c r="N45" s="84">
        <v>1812.02</v>
      </c>
      <c r="O45" s="84">
        <f t="shared" si="13"/>
        <v>72480.800000000003</v>
      </c>
      <c r="P45" s="85">
        <f t="shared" si="2"/>
        <v>4.3402229598908493E-2</v>
      </c>
    </row>
    <row r="46" spans="1:16" ht="22.5" x14ac:dyDescent="0.2">
      <c r="A46" s="99"/>
      <c r="B46" s="79" t="s">
        <v>113</v>
      </c>
      <c r="C46" s="80" t="s">
        <v>39</v>
      </c>
      <c r="D46" s="81">
        <v>40</v>
      </c>
      <c r="E46" s="82">
        <v>1185.83</v>
      </c>
      <c r="F46" s="82">
        <f>ROUND(D46*E46,2)</f>
        <v>47433.2</v>
      </c>
      <c r="G46" s="83">
        <f t="shared" si="10"/>
        <v>3.6683952358595034E-2</v>
      </c>
      <c r="H46" s="84">
        <v>1235.53</v>
      </c>
      <c r="I46" s="84">
        <f t="shared" si="11"/>
        <v>49421.2</v>
      </c>
      <c r="J46" s="85">
        <f t="shared" si="0"/>
        <v>3.8272720309981634E-2</v>
      </c>
      <c r="K46" s="84">
        <v>1636.27</v>
      </c>
      <c r="L46" s="84">
        <f t="shared" si="12"/>
        <v>65450.8</v>
      </c>
      <c r="M46" s="85">
        <f t="shared" si="1"/>
        <v>4.3888083595388344E-2</v>
      </c>
      <c r="N46" s="84">
        <v>1968.52</v>
      </c>
      <c r="O46" s="84">
        <f t="shared" si="13"/>
        <v>78740.800000000003</v>
      </c>
      <c r="P46" s="85">
        <f t="shared" si="2"/>
        <v>4.7150780350130428E-2</v>
      </c>
    </row>
    <row r="47" spans="1:16" ht="22.5" x14ac:dyDescent="0.2">
      <c r="A47" s="98"/>
      <c r="B47" s="72" t="s">
        <v>114</v>
      </c>
      <c r="C47" s="73" t="s">
        <v>39</v>
      </c>
      <c r="D47" s="74">
        <v>10</v>
      </c>
      <c r="E47" s="75">
        <v>1251.18</v>
      </c>
      <c r="F47" s="75">
        <f t="shared" si="9"/>
        <v>12511.8</v>
      </c>
      <c r="G47" s="76">
        <f t="shared" si="10"/>
        <v>9.6763928033586043E-3</v>
      </c>
      <c r="H47" s="77">
        <v>1301.5999999999999</v>
      </c>
      <c r="I47" s="77">
        <f t="shared" si="11"/>
        <v>13016</v>
      </c>
      <c r="J47" s="78">
        <f t="shared" si="0"/>
        <v>1.007983876463382E-2</v>
      </c>
      <c r="K47" s="77">
        <v>1701.06</v>
      </c>
      <c r="L47" s="77">
        <f t="shared" si="12"/>
        <v>17010.599999999999</v>
      </c>
      <c r="M47" s="78">
        <f t="shared" si="1"/>
        <v>1.1406470735387694E-2</v>
      </c>
      <c r="N47" s="77">
        <v>2381.41</v>
      </c>
      <c r="O47" s="77">
        <f t="shared" si="13"/>
        <v>23814.1</v>
      </c>
      <c r="P47" s="78">
        <f t="shared" si="2"/>
        <v>1.4260121796273862E-2</v>
      </c>
    </row>
    <row r="48" spans="1:16" x14ac:dyDescent="0.2">
      <c r="A48" s="95" t="s">
        <v>9</v>
      </c>
      <c r="B48" s="54" t="s">
        <v>115</v>
      </c>
      <c r="C48" s="55"/>
      <c r="D48" s="38"/>
      <c r="E48" s="56"/>
      <c r="F48" s="56">
        <f>SUM(F41:F47)</f>
        <v>228012.09999999998</v>
      </c>
      <c r="G48" s="57">
        <f t="shared" si="10"/>
        <v>0.17634030623241118</v>
      </c>
      <c r="H48" s="87"/>
      <c r="I48" s="42">
        <f>SUM(I41:I47)</f>
        <v>238212.40000000002</v>
      </c>
      <c r="J48" s="44">
        <f t="shared" si="0"/>
        <v>0.18447622800679608</v>
      </c>
      <c r="K48" s="39"/>
      <c r="L48" s="42">
        <f>SUM(L41:L47)</f>
        <v>290630.8</v>
      </c>
      <c r="M48" s="44">
        <f t="shared" si="1"/>
        <v>0.19488270343211375</v>
      </c>
      <c r="N48" s="87"/>
      <c r="O48" s="45">
        <f>SUM(O41:O47)</f>
        <v>307961.79999999993</v>
      </c>
      <c r="P48" s="91">
        <f t="shared" si="2"/>
        <v>0.18441061289738983</v>
      </c>
    </row>
    <row r="49" spans="1:16" x14ac:dyDescent="0.2">
      <c r="A49" s="95" t="s">
        <v>40</v>
      </c>
      <c r="B49" s="54" t="s">
        <v>28</v>
      </c>
      <c r="C49" s="55"/>
      <c r="D49" s="38"/>
      <c r="E49" s="56"/>
      <c r="F49" s="56"/>
      <c r="G49" s="57"/>
      <c r="H49" s="87"/>
      <c r="I49" s="39">
        <f t="shared" si="11"/>
        <v>0</v>
      </c>
      <c r="J49" s="43"/>
      <c r="K49" s="39"/>
      <c r="L49" s="39"/>
      <c r="M49" s="43"/>
      <c r="N49" s="87"/>
      <c r="O49" s="87"/>
      <c r="P49" s="92"/>
    </row>
    <row r="50" spans="1:16" ht="27.75" customHeight="1" x14ac:dyDescent="0.2">
      <c r="A50" s="97"/>
      <c r="B50" s="65" t="s">
        <v>116</v>
      </c>
      <c r="C50" s="66" t="s">
        <v>39</v>
      </c>
      <c r="D50" s="67">
        <v>20</v>
      </c>
      <c r="E50" s="68">
        <v>1187.5</v>
      </c>
      <c r="F50" s="68">
        <f t="shared" ref="F50:F53" si="14">ROUND(D50*E50,2)</f>
        <v>23750</v>
      </c>
      <c r="G50" s="69">
        <f>F50/$F$103</f>
        <v>1.8367807116463405E-2</v>
      </c>
      <c r="H50" s="70">
        <v>1482.88</v>
      </c>
      <c r="I50" s="70">
        <f t="shared" si="11"/>
        <v>29657.600000000002</v>
      </c>
      <c r="J50" s="71">
        <f t="shared" si="0"/>
        <v>2.2967411351106637E-2</v>
      </c>
      <c r="K50" s="70">
        <v>1770.55</v>
      </c>
      <c r="L50" s="70">
        <f>D50*K50</f>
        <v>35411</v>
      </c>
      <c r="M50" s="71">
        <f t="shared" si="1"/>
        <v>2.3744872915171345E-2</v>
      </c>
      <c r="N50" s="70">
        <v>1570.86</v>
      </c>
      <c r="O50" s="70">
        <f>D50*N50</f>
        <v>31417.199999999997</v>
      </c>
      <c r="P50" s="71">
        <f t="shared" si="2"/>
        <v>1.8812934290940879E-2</v>
      </c>
    </row>
    <row r="51" spans="1:16" ht="38.25" customHeight="1" x14ac:dyDescent="0.2">
      <c r="A51" s="99"/>
      <c r="B51" s="79" t="s">
        <v>93</v>
      </c>
      <c r="C51" s="80" t="s">
        <v>39</v>
      </c>
      <c r="D51" s="81">
        <v>20</v>
      </c>
      <c r="E51" s="82">
        <v>546.57000000000005</v>
      </c>
      <c r="F51" s="82">
        <f t="shared" si="14"/>
        <v>10931.4</v>
      </c>
      <c r="G51" s="83">
        <f>F51/$F$103</f>
        <v>8.454140914227708E-3</v>
      </c>
      <c r="H51" s="84">
        <v>592.72</v>
      </c>
      <c r="I51" s="84">
        <f t="shared" si="11"/>
        <v>11854.400000000001</v>
      </c>
      <c r="J51" s="85">
        <f t="shared" si="0"/>
        <v>9.1802735595786084E-3</v>
      </c>
      <c r="K51" s="84">
        <v>925.68</v>
      </c>
      <c r="L51" s="84">
        <f t="shared" ref="L51:L53" si="15">D51*K51</f>
        <v>18513.599999999999</v>
      </c>
      <c r="M51" s="85">
        <f t="shared" si="1"/>
        <v>1.2414308525664799E-2</v>
      </c>
      <c r="N51" s="84">
        <v>1067.32</v>
      </c>
      <c r="O51" s="84">
        <f t="shared" ref="O51:O53" si="16">D51*N51</f>
        <v>21346.399999999998</v>
      </c>
      <c r="P51" s="85">
        <f t="shared" si="2"/>
        <v>1.2782438299661979E-2</v>
      </c>
    </row>
    <row r="52" spans="1:16" ht="40.5" customHeight="1" x14ac:dyDescent="0.2">
      <c r="A52" s="99"/>
      <c r="B52" s="79" t="s">
        <v>117</v>
      </c>
      <c r="C52" s="80" t="s">
        <v>39</v>
      </c>
      <c r="D52" s="81">
        <v>20</v>
      </c>
      <c r="E52" s="82">
        <v>2265.4499999999998</v>
      </c>
      <c r="F52" s="82">
        <f t="shared" si="14"/>
        <v>45309</v>
      </c>
      <c r="G52" s="83">
        <f>F52/$F$103</f>
        <v>3.5041135690098549E-2</v>
      </c>
      <c r="H52" s="84">
        <v>2289.7800000000002</v>
      </c>
      <c r="I52" s="84">
        <f t="shared" si="11"/>
        <v>45795.600000000006</v>
      </c>
      <c r="J52" s="85">
        <f t="shared" si="0"/>
        <v>3.5464986488142641E-2</v>
      </c>
      <c r="K52" s="84">
        <v>2239.0500000000002</v>
      </c>
      <c r="L52" s="84">
        <f t="shared" si="15"/>
        <v>44781</v>
      </c>
      <c r="M52" s="85">
        <f t="shared" si="1"/>
        <v>3.0027933523884894E-2</v>
      </c>
      <c r="N52" s="84">
        <v>3792.79</v>
      </c>
      <c r="O52" s="84">
        <f t="shared" si="16"/>
        <v>75855.8</v>
      </c>
      <c r="P52" s="85">
        <f t="shared" si="2"/>
        <v>4.5423213430437891E-2</v>
      </c>
    </row>
    <row r="53" spans="1:16" ht="36.75" customHeight="1" x14ac:dyDescent="0.2">
      <c r="A53" s="98"/>
      <c r="B53" s="72" t="s">
        <v>118</v>
      </c>
      <c r="C53" s="73" t="s">
        <v>39</v>
      </c>
      <c r="D53" s="74">
        <v>20</v>
      </c>
      <c r="E53" s="75">
        <v>156.38</v>
      </c>
      <c r="F53" s="75">
        <f t="shared" si="14"/>
        <v>3127.6</v>
      </c>
      <c r="G53" s="76">
        <f>F53/$F$103</f>
        <v>2.4188275173663556E-3</v>
      </c>
      <c r="H53" s="77">
        <v>158.13999999999999</v>
      </c>
      <c r="I53" s="77">
        <f t="shared" si="11"/>
        <v>3162.7999999999997</v>
      </c>
      <c r="J53" s="78">
        <f t="shared" si="0"/>
        <v>2.4493326709268473E-3</v>
      </c>
      <c r="K53" s="77">
        <v>166.54</v>
      </c>
      <c r="L53" s="77">
        <f t="shared" si="15"/>
        <v>3330.7999999999997</v>
      </c>
      <c r="M53" s="78">
        <f t="shared" si="1"/>
        <v>2.2334704669693798E-3</v>
      </c>
      <c r="N53" s="77">
        <v>409.17</v>
      </c>
      <c r="O53" s="77">
        <f t="shared" si="16"/>
        <v>8183.4000000000005</v>
      </c>
      <c r="P53" s="78">
        <f t="shared" si="2"/>
        <v>4.9003019516852429E-3</v>
      </c>
    </row>
    <row r="54" spans="1:16" x14ac:dyDescent="0.2">
      <c r="A54" s="95" t="s">
        <v>40</v>
      </c>
      <c r="B54" s="54" t="s">
        <v>64</v>
      </c>
      <c r="C54" s="55"/>
      <c r="D54" s="38"/>
      <c r="E54" s="56"/>
      <c r="F54" s="56">
        <f>SUM(F50:F53)</f>
        <v>83118</v>
      </c>
      <c r="G54" s="57">
        <f>F54/$F$103</f>
        <v>6.428191123815602E-2</v>
      </c>
      <c r="H54" s="87"/>
      <c r="I54" s="42">
        <f>SUM(I49:I53)</f>
        <v>90470.400000000009</v>
      </c>
      <c r="J54" s="44">
        <f t="shared" si="0"/>
        <v>7.0062004069754741E-2</v>
      </c>
      <c r="K54" s="39"/>
      <c r="L54" s="42">
        <f>SUM(L50:L53)</f>
        <v>102036.40000000001</v>
      </c>
      <c r="M54" s="44">
        <f t="shared" si="1"/>
        <v>6.8420585431690426E-2</v>
      </c>
      <c r="N54" s="87"/>
      <c r="O54" s="45">
        <f>SUM(O50:O53)</f>
        <v>136802.79999999999</v>
      </c>
      <c r="P54" s="91">
        <f t="shared" si="2"/>
        <v>8.1918887972725979E-2</v>
      </c>
    </row>
    <row r="55" spans="1:16" x14ac:dyDescent="0.2">
      <c r="A55" s="95" t="s">
        <v>74</v>
      </c>
      <c r="B55" s="54" t="s">
        <v>32</v>
      </c>
      <c r="C55" s="55"/>
      <c r="D55" s="38"/>
      <c r="E55" s="56"/>
      <c r="F55" s="56"/>
      <c r="G55" s="57"/>
      <c r="H55" s="39"/>
      <c r="I55" s="40"/>
      <c r="J55" s="43"/>
      <c r="K55" s="39"/>
      <c r="L55" s="39"/>
      <c r="M55" s="43"/>
      <c r="N55" s="87"/>
      <c r="O55" s="87"/>
      <c r="P55" s="92"/>
    </row>
    <row r="56" spans="1:16" ht="33.75" x14ac:dyDescent="0.2">
      <c r="A56" s="96" t="s">
        <v>65</v>
      </c>
      <c r="B56" s="58" t="s">
        <v>52</v>
      </c>
      <c r="C56" s="59" t="s">
        <v>48</v>
      </c>
      <c r="D56" s="60">
        <v>16.8</v>
      </c>
      <c r="E56" s="61">
        <v>2021.1</v>
      </c>
      <c r="F56" s="61">
        <f>ROUND(D56*E56,2)</f>
        <v>33954.480000000003</v>
      </c>
      <c r="G56" s="62">
        <f>F56/$F$103</f>
        <v>2.6259761658097451E-2</v>
      </c>
      <c r="H56" s="63">
        <v>2177.77</v>
      </c>
      <c r="I56" s="63">
        <f>D56*H56</f>
        <v>36586.536</v>
      </c>
      <c r="J56" s="64">
        <f t="shared" si="0"/>
        <v>2.8333311603908326E-2</v>
      </c>
      <c r="K56" s="63">
        <v>2218.84</v>
      </c>
      <c r="L56" s="63">
        <f>D56*K56</f>
        <v>37276.512000000002</v>
      </c>
      <c r="M56" s="64">
        <f t="shared" si="1"/>
        <v>2.4995793402074487E-2</v>
      </c>
      <c r="N56" s="63">
        <v>384.58</v>
      </c>
      <c r="O56" s="63">
        <f>D56*N56</f>
        <v>6460.9440000000004</v>
      </c>
      <c r="P56" s="64">
        <f t="shared" si="2"/>
        <v>3.8688780327161155E-3</v>
      </c>
    </row>
    <row r="57" spans="1:16" x14ac:dyDescent="0.2">
      <c r="A57" s="95" t="s">
        <v>74</v>
      </c>
      <c r="B57" s="54" t="s">
        <v>70</v>
      </c>
      <c r="C57" s="55"/>
      <c r="D57" s="38"/>
      <c r="E57" s="56"/>
      <c r="F57" s="56">
        <f>SUM(F56:F56)</f>
        <v>33954.480000000003</v>
      </c>
      <c r="G57" s="57">
        <f>F57/$F$103</f>
        <v>2.6259761658097451E-2</v>
      </c>
      <c r="H57" s="87"/>
      <c r="I57" s="42">
        <f>SUM(I56)</f>
        <v>36586.536</v>
      </c>
      <c r="J57" s="44">
        <f t="shared" si="0"/>
        <v>2.8333311603908326E-2</v>
      </c>
      <c r="K57" s="39"/>
      <c r="L57" s="42">
        <f>SUM(L56)</f>
        <v>37276.512000000002</v>
      </c>
      <c r="M57" s="44">
        <f t="shared" si="1"/>
        <v>2.4995793402074487E-2</v>
      </c>
      <c r="N57" s="87"/>
      <c r="O57" s="45">
        <f>SUM(O56)</f>
        <v>6460.9440000000004</v>
      </c>
      <c r="P57" s="91">
        <f t="shared" si="2"/>
        <v>3.8688780327161155E-3</v>
      </c>
    </row>
    <row r="58" spans="1:16" x14ac:dyDescent="0.2">
      <c r="A58" s="95"/>
      <c r="B58" s="54"/>
      <c r="C58" s="55"/>
      <c r="D58" s="38"/>
      <c r="E58" s="56"/>
      <c r="F58" s="56"/>
      <c r="G58" s="57"/>
      <c r="H58" s="87"/>
      <c r="I58" s="42"/>
      <c r="J58" s="44"/>
      <c r="K58" s="39"/>
      <c r="L58" s="42"/>
      <c r="M58" s="44"/>
      <c r="N58" s="87"/>
      <c r="O58" s="45"/>
      <c r="P58" s="91"/>
    </row>
    <row r="59" spans="1:16" x14ac:dyDescent="0.2">
      <c r="A59" s="95"/>
      <c r="B59" s="54"/>
      <c r="C59" s="55"/>
      <c r="D59" s="38"/>
      <c r="E59" s="56"/>
      <c r="F59" s="56"/>
      <c r="G59" s="57"/>
      <c r="H59" s="87"/>
      <c r="I59" s="42"/>
      <c r="J59" s="44"/>
      <c r="K59" s="39"/>
      <c r="L59" s="42"/>
      <c r="M59" s="44"/>
      <c r="N59" s="87"/>
      <c r="O59" s="45"/>
      <c r="P59" s="91"/>
    </row>
    <row r="60" spans="1:16" x14ac:dyDescent="0.2">
      <c r="A60" s="95"/>
      <c r="B60" s="54"/>
      <c r="C60" s="55"/>
      <c r="D60" s="38"/>
      <c r="E60" s="56"/>
      <c r="F60" s="56"/>
      <c r="G60" s="57"/>
      <c r="H60" s="87"/>
      <c r="I60" s="42"/>
      <c r="J60" s="44"/>
      <c r="K60" s="39"/>
      <c r="L60" s="42"/>
      <c r="M60" s="44"/>
      <c r="N60" s="87"/>
      <c r="O60" s="45"/>
      <c r="P60" s="91"/>
    </row>
    <row r="61" spans="1:16" x14ac:dyDescent="0.2">
      <c r="A61" s="95"/>
      <c r="B61" s="54"/>
      <c r="C61" s="55"/>
      <c r="D61" s="38"/>
      <c r="E61" s="56"/>
      <c r="F61" s="56"/>
      <c r="G61" s="57"/>
      <c r="H61" s="87"/>
      <c r="I61" s="42"/>
      <c r="J61" s="44"/>
      <c r="K61" s="39"/>
      <c r="L61" s="42"/>
      <c r="M61" s="44"/>
      <c r="N61" s="87"/>
      <c r="O61" s="45"/>
      <c r="P61" s="91"/>
    </row>
    <row r="62" spans="1:16" x14ac:dyDescent="0.2">
      <c r="A62" s="95"/>
      <c r="B62" s="54"/>
      <c r="C62" s="55"/>
      <c r="D62" s="38"/>
      <c r="E62" s="56"/>
      <c r="F62" s="56"/>
      <c r="G62" s="57"/>
      <c r="H62" s="87"/>
      <c r="I62" s="42"/>
      <c r="J62" s="44"/>
      <c r="K62" s="39"/>
      <c r="L62" s="42"/>
      <c r="M62" s="44"/>
      <c r="N62" s="87"/>
      <c r="O62" s="45"/>
      <c r="P62" s="91"/>
    </row>
    <row r="63" spans="1:16" x14ac:dyDescent="0.2">
      <c r="A63" s="95"/>
      <c r="B63" s="54"/>
      <c r="C63" s="55"/>
      <c r="D63" s="38"/>
      <c r="E63" s="56"/>
      <c r="F63" s="56"/>
      <c r="G63" s="57"/>
      <c r="H63" s="87"/>
      <c r="I63" s="42"/>
      <c r="J63" s="44"/>
      <c r="K63" s="39"/>
      <c r="L63" s="42"/>
      <c r="M63" s="44"/>
      <c r="N63" s="87"/>
      <c r="O63" s="45"/>
      <c r="P63" s="91"/>
    </row>
    <row r="64" spans="1:16" x14ac:dyDescent="0.2">
      <c r="A64" s="95"/>
      <c r="B64" s="54"/>
      <c r="C64" s="55"/>
      <c r="D64" s="38"/>
      <c r="E64" s="56"/>
      <c r="F64" s="56"/>
      <c r="G64" s="57"/>
      <c r="H64" s="87"/>
      <c r="I64" s="42"/>
      <c r="J64" s="44"/>
      <c r="K64" s="39"/>
      <c r="L64" s="42"/>
      <c r="M64" s="44"/>
      <c r="N64" s="87"/>
      <c r="O64" s="45"/>
      <c r="P64" s="91"/>
    </row>
    <row r="65" spans="1:16" x14ac:dyDescent="0.2">
      <c r="A65" s="95"/>
      <c r="B65" s="54"/>
      <c r="C65" s="55"/>
      <c r="D65" s="38"/>
      <c r="E65" s="56"/>
      <c r="F65" s="56"/>
      <c r="G65" s="57"/>
      <c r="H65" s="87"/>
      <c r="I65" s="42"/>
      <c r="J65" s="44"/>
      <c r="K65" s="39"/>
      <c r="L65" s="42"/>
      <c r="M65" s="44"/>
      <c r="N65" s="87"/>
      <c r="O65" s="45"/>
      <c r="P65" s="91"/>
    </row>
    <row r="66" spans="1:16" x14ac:dyDescent="0.2">
      <c r="A66" s="95"/>
      <c r="B66" s="54"/>
      <c r="C66" s="55"/>
      <c r="D66" s="38"/>
      <c r="E66" s="56"/>
      <c r="F66" s="56"/>
      <c r="G66" s="57"/>
      <c r="H66" s="87"/>
      <c r="I66" s="42"/>
      <c r="J66" s="44"/>
      <c r="K66" s="39"/>
      <c r="L66" s="42"/>
      <c r="M66" s="44"/>
      <c r="N66" s="87"/>
      <c r="O66" s="45"/>
      <c r="P66" s="91"/>
    </row>
    <row r="67" spans="1:16" x14ac:dyDescent="0.2">
      <c r="A67" s="95"/>
      <c r="B67" s="54"/>
      <c r="C67" s="55"/>
      <c r="D67" s="38"/>
      <c r="E67" s="56"/>
      <c r="F67" s="56"/>
      <c r="G67" s="57"/>
      <c r="H67" s="87"/>
      <c r="I67" s="42"/>
      <c r="J67" s="44"/>
      <c r="K67" s="39"/>
      <c r="L67" s="42"/>
      <c r="M67" s="44"/>
      <c r="N67" s="87"/>
      <c r="O67" s="45"/>
      <c r="P67" s="91"/>
    </row>
    <row r="68" spans="1:16" x14ac:dyDescent="0.2">
      <c r="A68" s="95"/>
      <c r="B68" s="54"/>
      <c r="C68" s="55"/>
      <c r="D68" s="38"/>
      <c r="E68" s="56"/>
      <c r="F68" s="56"/>
      <c r="G68" s="57"/>
      <c r="H68" s="87"/>
      <c r="I68" s="42"/>
      <c r="J68" s="44"/>
      <c r="K68" s="39"/>
      <c r="L68" s="42"/>
      <c r="M68" s="44"/>
      <c r="N68" s="87"/>
      <c r="O68" s="45"/>
      <c r="P68" s="91"/>
    </row>
    <row r="69" spans="1:16" x14ac:dyDescent="0.2">
      <c r="A69" s="95"/>
      <c r="B69" s="54"/>
      <c r="C69" s="55"/>
      <c r="D69" s="38"/>
      <c r="E69" s="56"/>
      <c r="F69" s="56"/>
      <c r="G69" s="57"/>
      <c r="H69" s="87"/>
      <c r="I69" s="42"/>
      <c r="J69" s="44"/>
      <c r="K69" s="39"/>
      <c r="L69" s="42"/>
      <c r="M69" s="44"/>
      <c r="N69" s="87"/>
      <c r="O69" s="45"/>
      <c r="P69" s="91"/>
    </row>
    <row r="70" spans="1:16" x14ac:dyDescent="0.2">
      <c r="A70" s="95"/>
      <c r="B70" s="54"/>
      <c r="C70" s="55"/>
      <c r="D70" s="38"/>
      <c r="E70" s="56"/>
      <c r="F70" s="56"/>
      <c r="G70" s="57"/>
      <c r="H70" s="87"/>
      <c r="I70" s="42"/>
      <c r="J70" s="44"/>
      <c r="K70" s="39"/>
      <c r="L70" s="42"/>
      <c r="M70" s="44"/>
      <c r="N70" s="87"/>
      <c r="O70" s="45"/>
      <c r="P70" s="91"/>
    </row>
    <row r="71" spans="1:16" x14ac:dyDescent="0.2">
      <c r="A71" s="95"/>
      <c r="B71" s="54"/>
      <c r="C71" s="55"/>
      <c r="D71" s="38"/>
      <c r="E71" s="56"/>
      <c r="F71" s="56"/>
      <c r="G71" s="57"/>
      <c r="H71" s="87"/>
      <c r="I71" s="42"/>
      <c r="J71" s="44"/>
      <c r="K71" s="39"/>
      <c r="L71" s="42"/>
      <c r="M71" s="44"/>
      <c r="N71" s="87"/>
      <c r="O71" s="45"/>
      <c r="P71" s="91"/>
    </row>
    <row r="72" spans="1:16" x14ac:dyDescent="0.2">
      <c r="A72" s="95" t="s">
        <v>77</v>
      </c>
      <c r="B72" s="54" t="s">
        <v>14</v>
      </c>
      <c r="C72" s="55"/>
      <c r="D72" s="38"/>
      <c r="E72" s="56"/>
      <c r="F72" s="56"/>
      <c r="G72" s="57"/>
      <c r="H72" s="87"/>
      <c r="I72" s="40"/>
      <c r="J72" s="43"/>
      <c r="K72" s="39"/>
      <c r="L72" s="39"/>
      <c r="M72" s="43"/>
      <c r="N72" s="87"/>
      <c r="O72" s="87"/>
      <c r="P72" s="92"/>
    </row>
    <row r="73" spans="1:16" ht="39" customHeight="1" x14ac:dyDescent="0.2">
      <c r="A73" s="97"/>
      <c r="B73" s="65" t="s">
        <v>94</v>
      </c>
      <c r="C73" s="66" t="s">
        <v>39</v>
      </c>
      <c r="D73" s="67">
        <v>70</v>
      </c>
      <c r="E73" s="68">
        <v>1331.01</v>
      </c>
      <c r="F73" s="68">
        <f t="shared" ref="F73:F75" si="17">ROUND(D73*E73,2)</f>
        <v>93170.7</v>
      </c>
      <c r="G73" s="69">
        <f>F73/$F$103</f>
        <v>7.2056481958142196E-2</v>
      </c>
      <c r="H73" s="70">
        <v>1344.39</v>
      </c>
      <c r="I73" s="70">
        <f>D73*H73</f>
        <v>94107.3</v>
      </c>
      <c r="J73" s="71">
        <f t="shared" si="0"/>
        <v>7.2878488827214524E-2</v>
      </c>
      <c r="K73" s="70">
        <v>1536.85</v>
      </c>
      <c r="L73" s="70">
        <f>D73*K73</f>
        <v>107579.5</v>
      </c>
      <c r="M73" s="71">
        <f t="shared" si="1"/>
        <v>7.2137515342059685E-2</v>
      </c>
      <c r="N73" s="70">
        <v>2172.1799999999998</v>
      </c>
      <c r="O73" s="70">
        <f>D73*N73</f>
        <v>152052.59999999998</v>
      </c>
      <c r="P73" s="71">
        <f t="shared" si="2"/>
        <v>9.1050621079113256E-2</v>
      </c>
    </row>
    <row r="74" spans="1:16" ht="36.75" customHeight="1" x14ac:dyDescent="0.2">
      <c r="A74" s="99"/>
      <c r="B74" s="79" t="s">
        <v>95</v>
      </c>
      <c r="C74" s="80" t="s">
        <v>39</v>
      </c>
      <c r="D74" s="81">
        <v>140</v>
      </c>
      <c r="E74" s="82">
        <v>1512.04</v>
      </c>
      <c r="F74" s="82">
        <f t="shared" si="17"/>
        <v>211685.6</v>
      </c>
      <c r="G74" s="83">
        <f>F74/$F$103</f>
        <v>0.16371369558454005</v>
      </c>
      <c r="H74" s="84">
        <v>1455.11</v>
      </c>
      <c r="I74" s="84">
        <f t="shared" ref="I74:I75" si="18">D74*H74</f>
        <v>203715.4</v>
      </c>
      <c r="J74" s="85">
        <f t="shared" si="0"/>
        <v>0.15776109295274157</v>
      </c>
      <c r="K74" s="84">
        <v>1650.77</v>
      </c>
      <c r="L74" s="84">
        <f t="shared" ref="L74:L75" si="19">D74*K74</f>
        <v>231107.8</v>
      </c>
      <c r="M74" s="85">
        <f t="shared" si="1"/>
        <v>0.15496951062395403</v>
      </c>
      <c r="N74" s="84">
        <v>2506.5</v>
      </c>
      <c r="O74" s="84">
        <f t="shared" ref="O74:O75" si="20">D74*N74</f>
        <v>350910</v>
      </c>
      <c r="P74" s="85">
        <f t="shared" si="2"/>
        <v>0.21012842557688349</v>
      </c>
    </row>
    <row r="75" spans="1:16" ht="33.75" x14ac:dyDescent="0.2">
      <c r="A75" s="98"/>
      <c r="B75" s="72" t="s">
        <v>96</v>
      </c>
      <c r="C75" s="73" t="s">
        <v>39</v>
      </c>
      <c r="D75" s="74">
        <v>210</v>
      </c>
      <c r="E75" s="75">
        <v>177.6</v>
      </c>
      <c r="F75" s="75">
        <f t="shared" si="17"/>
        <v>37296</v>
      </c>
      <c r="G75" s="76">
        <f>F75/$F$103</f>
        <v>2.8844030914341862E-2</v>
      </c>
      <c r="H75" s="77">
        <v>123.3</v>
      </c>
      <c r="I75" s="77">
        <f t="shared" si="18"/>
        <v>25893</v>
      </c>
      <c r="J75" s="78">
        <f t="shared" si="0"/>
        <v>2.0052033276940957E-2</v>
      </c>
      <c r="K75" s="77">
        <v>111.09</v>
      </c>
      <c r="L75" s="77">
        <f t="shared" si="19"/>
        <v>23328.9</v>
      </c>
      <c r="M75" s="78">
        <f t="shared" si="1"/>
        <v>1.5643211593875939E-2</v>
      </c>
      <c r="N75" s="77">
        <v>274.22000000000003</v>
      </c>
      <c r="O75" s="77">
        <f t="shared" si="20"/>
        <v>57586.200000000004</v>
      </c>
      <c r="P75" s="78">
        <f t="shared" si="2"/>
        <v>3.4483193813101734E-2</v>
      </c>
    </row>
    <row r="76" spans="1:16" x14ac:dyDescent="0.2">
      <c r="A76" s="95" t="s">
        <v>77</v>
      </c>
      <c r="B76" s="54" t="s">
        <v>35</v>
      </c>
      <c r="C76" s="55"/>
      <c r="D76" s="38"/>
      <c r="E76" s="56"/>
      <c r="F76" s="56">
        <f>SUM(F73:F75)</f>
        <v>342152.3</v>
      </c>
      <c r="G76" s="57">
        <f>F76/$F$103</f>
        <v>0.2646142084570241</v>
      </c>
      <c r="H76" s="87"/>
      <c r="I76" s="42">
        <f>SUM(I73:I75)</f>
        <v>323715.7</v>
      </c>
      <c r="J76" s="44">
        <f t="shared" si="0"/>
        <v>0.25069161505689708</v>
      </c>
      <c r="K76" s="39"/>
      <c r="L76" s="42">
        <f>SUM(L73:L75)</f>
        <v>362016.2</v>
      </c>
      <c r="M76" s="44">
        <f t="shared" si="1"/>
        <v>0.24275023755988967</v>
      </c>
      <c r="N76" s="87"/>
      <c r="O76" s="45">
        <f>SUM(O73:O75)</f>
        <v>560548.79999999993</v>
      </c>
      <c r="P76" s="91">
        <f t="shared" si="2"/>
        <v>0.33566224046909843</v>
      </c>
    </row>
    <row r="77" spans="1:16" x14ac:dyDescent="0.2">
      <c r="A77" s="95" t="s">
        <v>43</v>
      </c>
      <c r="B77" s="54" t="s">
        <v>79</v>
      </c>
      <c r="C77" s="55"/>
      <c r="D77" s="38"/>
      <c r="E77" s="56"/>
      <c r="F77" s="56"/>
      <c r="G77" s="57"/>
      <c r="H77" s="87"/>
      <c r="I77" s="40"/>
      <c r="J77" s="43"/>
      <c r="K77" s="39"/>
      <c r="L77" s="39"/>
      <c r="M77" s="43"/>
      <c r="N77" s="87"/>
      <c r="O77" s="87"/>
      <c r="P77" s="92"/>
    </row>
    <row r="78" spans="1:16" ht="39.75" customHeight="1" x14ac:dyDescent="0.2">
      <c r="A78" s="97" t="s">
        <v>19</v>
      </c>
      <c r="B78" s="65" t="s">
        <v>22</v>
      </c>
      <c r="C78" s="66" t="s">
        <v>26</v>
      </c>
      <c r="D78" s="67">
        <v>260</v>
      </c>
      <c r="E78" s="68">
        <v>64.64</v>
      </c>
      <c r="F78" s="68">
        <f t="shared" ref="F78:F86" si="21">ROUND(D78*E78,2)</f>
        <v>16806.400000000001</v>
      </c>
      <c r="G78" s="69">
        <f t="shared" ref="G78:G87" si="22">F78/$F$103</f>
        <v>1.2997756358826553E-2</v>
      </c>
      <c r="H78" s="70">
        <v>50.12</v>
      </c>
      <c r="I78" s="70">
        <f>D78*H78</f>
        <v>13031.199999999999</v>
      </c>
      <c r="J78" s="71">
        <f t="shared" si="0"/>
        <v>1.0091609934672421E-2</v>
      </c>
      <c r="K78" s="70">
        <v>65.89</v>
      </c>
      <c r="L78" s="70">
        <f>D78*K78</f>
        <v>17131.400000000001</v>
      </c>
      <c r="M78" s="71">
        <f t="shared" si="1"/>
        <v>1.1487473267034719E-2</v>
      </c>
      <c r="N78" s="70">
        <v>74.680000000000007</v>
      </c>
      <c r="O78" s="70">
        <f>D78*N78</f>
        <v>19416.800000000003</v>
      </c>
      <c r="P78" s="71">
        <f t="shared" si="2"/>
        <v>1.1626974477048907E-2</v>
      </c>
    </row>
    <row r="79" spans="1:16" ht="27" customHeight="1" x14ac:dyDescent="0.2">
      <c r="A79" s="99" t="s">
        <v>75</v>
      </c>
      <c r="B79" s="79" t="s">
        <v>27</v>
      </c>
      <c r="C79" s="80" t="s">
        <v>2</v>
      </c>
      <c r="D79" s="81">
        <v>24</v>
      </c>
      <c r="E79" s="82">
        <v>1054.67</v>
      </c>
      <c r="F79" s="82">
        <f t="shared" si="21"/>
        <v>25312.080000000002</v>
      </c>
      <c r="G79" s="83">
        <f t="shared" si="22"/>
        <v>1.9575890659220677E-2</v>
      </c>
      <c r="H79" s="84">
        <v>826.37</v>
      </c>
      <c r="I79" s="84">
        <f t="shared" ref="I79:I86" si="23">D79*H79</f>
        <v>19832.88</v>
      </c>
      <c r="J79" s="85">
        <f t="shared" si="0"/>
        <v>1.5358960712840413E-2</v>
      </c>
      <c r="K79" s="84">
        <v>1041.98</v>
      </c>
      <c r="L79" s="84">
        <f t="shared" ref="L79:L86" si="24">D79*K79</f>
        <v>25007.52</v>
      </c>
      <c r="M79" s="85">
        <f t="shared" si="1"/>
        <v>1.676881150839021E-2</v>
      </c>
      <c r="N79" s="84">
        <v>2839.13</v>
      </c>
      <c r="O79" s="84">
        <f t="shared" ref="O79:O86" si="25">D79*N79</f>
        <v>68139.12</v>
      </c>
      <c r="P79" s="85">
        <f t="shared" si="2"/>
        <v>4.0802388093227129E-2</v>
      </c>
    </row>
    <row r="80" spans="1:16" ht="36.75" customHeight="1" x14ac:dyDescent="0.2">
      <c r="A80" s="99" t="s">
        <v>16</v>
      </c>
      <c r="B80" s="79" t="s">
        <v>119</v>
      </c>
      <c r="C80" s="80" t="s">
        <v>0</v>
      </c>
      <c r="D80" s="81">
        <v>1</v>
      </c>
      <c r="E80" s="82">
        <v>121717.54</v>
      </c>
      <c r="F80" s="82">
        <f t="shared" si="21"/>
        <v>121717.54</v>
      </c>
      <c r="G80" s="83">
        <f t="shared" si="22"/>
        <v>9.4134075680438703E-2</v>
      </c>
      <c r="H80" s="84">
        <v>103062.19</v>
      </c>
      <c r="I80" s="84">
        <f t="shared" si="23"/>
        <v>103062.19</v>
      </c>
      <c r="J80" s="85">
        <f t="shared" si="0"/>
        <v>7.9813326515830979E-2</v>
      </c>
      <c r="K80" s="84">
        <v>97274.4</v>
      </c>
      <c r="L80" s="84">
        <f t="shared" si="24"/>
        <v>97274.4</v>
      </c>
      <c r="M80" s="85">
        <f t="shared" si="1"/>
        <v>6.5227422718916253E-2</v>
      </c>
      <c r="N80" s="84">
        <v>107565.15</v>
      </c>
      <c r="O80" s="84">
        <f t="shared" si="25"/>
        <v>107565.15</v>
      </c>
      <c r="P80" s="85">
        <f t="shared" si="2"/>
        <v>6.4411090069936186E-2</v>
      </c>
    </row>
    <row r="81" spans="1:16" ht="39.75" customHeight="1" x14ac:dyDescent="0.2">
      <c r="A81" s="99" t="s">
        <v>72</v>
      </c>
      <c r="B81" s="79" t="s">
        <v>120</v>
      </c>
      <c r="C81" s="80" t="s">
        <v>2</v>
      </c>
      <c r="D81" s="81">
        <v>12</v>
      </c>
      <c r="E81" s="82">
        <v>2291.63</v>
      </c>
      <c r="F81" s="82">
        <f t="shared" si="21"/>
        <v>27499.56</v>
      </c>
      <c r="G81" s="83">
        <f t="shared" si="22"/>
        <v>2.1267646899688946E-2</v>
      </c>
      <c r="H81" s="84">
        <v>1687.14</v>
      </c>
      <c r="I81" s="84">
        <f t="shared" si="23"/>
        <v>20245.68</v>
      </c>
      <c r="J81" s="85">
        <f t="shared" si="0"/>
        <v>1.5678640909678215E-2</v>
      </c>
      <c r="K81" s="84">
        <v>1578.85</v>
      </c>
      <c r="L81" s="84">
        <f t="shared" si="24"/>
        <v>18946.199999999997</v>
      </c>
      <c r="M81" s="85">
        <f t="shared" si="1"/>
        <v>1.2704388783864316E-2</v>
      </c>
      <c r="N81" s="84">
        <v>724.89</v>
      </c>
      <c r="O81" s="84">
        <f t="shared" si="25"/>
        <v>8698.68</v>
      </c>
      <c r="P81" s="85">
        <f t="shared" si="2"/>
        <v>5.2088567809327893E-3</v>
      </c>
    </row>
    <row r="82" spans="1:16" ht="38.25" customHeight="1" x14ac:dyDescent="0.2">
      <c r="A82" s="99" t="s">
        <v>21</v>
      </c>
      <c r="B82" s="79" t="s">
        <v>25</v>
      </c>
      <c r="C82" s="80" t="s">
        <v>0</v>
      </c>
      <c r="D82" s="81">
        <v>1</v>
      </c>
      <c r="E82" s="82">
        <v>6596.58</v>
      </c>
      <c r="F82" s="82">
        <f t="shared" si="21"/>
        <v>6596.58</v>
      </c>
      <c r="G82" s="83">
        <f t="shared" si="22"/>
        <v>5.101671960771376E-3</v>
      </c>
      <c r="H82" s="84">
        <v>6697.66</v>
      </c>
      <c r="I82" s="84">
        <f t="shared" si="23"/>
        <v>6697.66</v>
      </c>
      <c r="J82" s="85">
        <f t="shared" si="0"/>
        <v>5.1867957053117206E-3</v>
      </c>
      <c r="K82" s="84">
        <v>7199.46</v>
      </c>
      <c r="L82" s="84">
        <f t="shared" si="24"/>
        <v>7199.46</v>
      </c>
      <c r="M82" s="85">
        <f t="shared" si="1"/>
        <v>4.8276033649956081E-3</v>
      </c>
      <c r="N82" s="84">
        <v>11049.69</v>
      </c>
      <c r="O82" s="84">
        <f t="shared" si="25"/>
        <v>11049.69</v>
      </c>
      <c r="P82" s="85">
        <f t="shared" si="2"/>
        <v>6.6166651358258071E-3</v>
      </c>
    </row>
    <row r="83" spans="1:16" ht="60" customHeight="1" x14ac:dyDescent="0.2">
      <c r="A83" s="99" t="s">
        <v>58</v>
      </c>
      <c r="B83" s="79" t="s">
        <v>50</v>
      </c>
      <c r="C83" s="80" t="s">
        <v>0</v>
      </c>
      <c r="D83" s="81">
        <v>1</v>
      </c>
      <c r="E83" s="82">
        <v>20499.669999999998</v>
      </c>
      <c r="F83" s="82">
        <f t="shared" si="21"/>
        <v>20499.669999999998</v>
      </c>
      <c r="G83" s="83">
        <f t="shared" si="22"/>
        <v>1.585406250573269E-2</v>
      </c>
      <c r="H83" s="84">
        <v>20729.93</v>
      </c>
      <c r="I83" s="84">
        <f t="shared" si="23"/>
        <v>20729.93</v>
      </c>
      <c r="J83" s="85">
        <f t="shared" si="0"/>
        <v>1.6053653349888258E-2</v>
      </c>
      <c r="K83" s="84">
        <v>21738.11</v>
      </c>
      <c r="L83" s="84">
        <f t="shared" si="24"/>
        <v>21738.11</v>
      </c>
      <c r="M83" s="85">
        <f t="shared" si="1"/>
        <v>1.4576506152495422E-2</v>
      </c>
      <c r="N83" s="84">
        <v>22749.34</v>
      </c>
      <c r="O83" s="84">
        <f t="shared" si="25"/>
        <v>22749.34</v>
      </c>
      <c r="P83" s="85">
        <f t="shared" si="2"/>
        <v>1.3622532834952605E-2</v>
      </c>
    </row>
    <row r="84" spans="1:16" ht="36.75" customHeight="1" x14ac:dyDescent="0.2">
      <c r="A84" s="99" t="s">
        <v>41</v>
      </c>
      <c r="B84" s="79" t="s">
        <v>85</v>
      </c>
      <c r="C84" s="80" t="s">
        <v>13</v>
      </c>
      <c r="D84" s="81">
        <f>150*0+10*10</f>
        <v>100</v>
      </c>
      <c r="E84" s="82">
        <v>98.03</v>
      </c>
      <c r="F84" s="82">
        <f t="shared" si="21"/>
        <v>9803</v>
      </c>
      <c r="G84" s="83">
        <f t="shared" si="22"/>
        <v>7.5814573963238216E-3</v>
      </c>
      <c r="H84" s="84">
        <v>104.58</v>
      </c>
      <c r="I84" s="84">
        <f t="shared" si="23"/>
        <v>10458</v>
      </c>
      <c r="J84" s="85">
        <f t="shared" si="0"/>
        <v>8.0988747541902648E-3</v>
      </c>
      <c r="K84" s="84">
        <v>105.72</v>
      </c>
      <c r="L84" s="84">
        <f t="shared" si="24"/>
        <v>10572</v>
      </c>
      <c r="M84" s="85">
        <f t="shared" si="1"/>
        <v>7.0890626206317657E-3</v>
      </c>
      <c r="N84" s="84">
        <v>21.45</v>
      </c>
      <c r="O84" s="84">
        <f t="shared" si="25"/>
        <v>2145</v>
      </c>
      <c r="P84" s="85">
        <f t="shared" si="2"/>
        <v>1.2844475018164631E-3</v>
      </c>
    </row>
    <row r="85" spans="1:16" x14ac:dyDescent="0.2">
      <c r="A85" s="99" t="s">
        <v>8</v>
      </c>
      <c r="B85" s="79" t="s">
        <v>34</v>
      </c>
      <c r="C85" s="80" t="s">
        <v>48</v>
      </c>
      <c r="D85" s="81">
        <f>ROUND(150*0+(20*2.54/2/100)^2*PI()/4*20+(16*2.54/2/100)^2*PI()/4*(210-20),2)</f>
        <v>7.17</v>
      </c>
      <c r="E85" s="82">
        <v>237.31</v>
      </c>
      <c r="F85" s="82">
        <f t="shared" si="21"/>
        <v>1701.51</v>
      </c>
      <c r="G85" s="83">
        <f t="shared" si="22"/>
        <v>1.3159161047045747E-3</v>
      </c>
      <c r="H85" s="84">
        <v>339.06</v>
      </c>
      <c r="I85" s="84">
        <f t="shared" si="23"/>
        <v>2431.0601999999999</v>
      </c>
      <c r="J85" s="85">
        <f t="shared" si="0"/>
        <v>1.882659407123421E-3</v>
      </c>
      <c r="K85" s="84">
        <v>250.07</v>
      </c>
      <c r="L85" s="84">
        <f t="shared" si="24"/>
        <v>1793.0019</v>
      </c>
      <c r="M85" s="85">
        <f t="shared" si="1"/>
        <v>1.2022987843370919E-3</v>
      </c>
      <c r="N85" s="84">
        <v>139.47</v>
      </c>
      <c r="O85" s="84">
        <f t="shared" si="25"/>
        <v>999.99990000000003</v>
      </c>
      <c r="P85" s="85">
        <f t="shared" si="2"/>
        <v>5.9880996427585692E-4</v>
      </c>
    </row>
    <row r="86" spans="1:16" ht="22.5" x14ac:dyDescent="0.2">
      <c r="A86" s="98" t="s">
        <v>10</v>
      </c>
      <c r="B86" s="72" t="s">
        <v>5</v>
      </c>
      <c r="C86" s="73" t="s">
        <v>48</v>
      </c>
      <c r="D86" s="74">
        <f>100*0+D84*0.3*1.3</f>
        <v>39</v>
      </c>
      <c r="E86" s="75">
        <v>262.99</v>
      </c>
      <c r="F86" s="75">
        <f t="shared" si="21"/>
        <v>10256.61</v>
      </c>
      <c r="G86" s="76">
        <f t="shared" si="22"/>
        <v>7.9322709115279902E-3</v>
      </c>
      <c r="H86" s="77">
        <v>309.88</v>
      </c>
      <c r="I86" s="77">
        <f t="shared" si="23"/>
        <v>12085.32</v>
      </c>
      <c r="J86" s="78">
        <f t="shared" si="0"/>
        <v>9.3591024138755686E-3</v>
      </c>
      <c r="K86" s="77">
        <v>266.36</v>
      </c>
      <c r="L86" s="77">
        <f t="shared" si="24"/>
        <v>10388.040000000001</v>
      </c>
      <c r="M86" s="78">
        <f t="shared" si="1"/>
        <v>6.9657081030673109E-3</v>
      </c>
      <c r="N86" s="77">
        <v>188.28</v>
      </c>
      <c r="O86" s="77">
        <f t="shared" si="25"/>
        <v>7342.92</v>
      </c>
      <c r="P86" s="78">
        <f t="shared" si="2"/>
        <v>4.3970141025818851E-3</v>
      </c>
    </row>
    <row r="87" spans="1:16" x14ac:dyDescent="0.2">
      <c r="A87" s="95" t="s">
        <v>43</v>
      </c>
      <c r="B87" s="54" t="s">
        <v>24</v>
      </c>
      <c r="C87" s="55"/>
      <c r="D87" s="38"/>
      <c r="E87" s="56"/>
      <c r="F87" s="56">
        <f>SUM(F78:F86)</f>
        <v>240192.94999999995</v>
      </c>
      <c r="G87" s="57">
        <f t="shared" si="22"/>
        <v>0.18576074847723528</v>
      </c>
      <c r="H87" s="87"/>
      <c r="I87" s="42">
        <f>SUM(I78:I86)</f>
        <v>208573.92020000002</v>
      </c>
      <c r="J87" s="44">
        <f t="shared" si="0"/>
        <v>0.16152362370341128</v>
      </c>
      <c r="K87" s="39"/>
      <c r="L87" s="42">
        <f>SUM(L78:L86)</f>
        <v>210050.13190000004</v>
      </c>
      <c r="M87" s="44">
        <f t="shared" si="1"/>
        <v>0.14084927530373273</v>
      </c>
      <c r="N87" s="87"/>
      <c r="O87" s="45">
        <f>SUM(O78:O86)</f>
        <v>248106.69990000001</v>
      </c>
      <c r="P87" s="91">
        <f t="shared" si="2"/>
        <v>0.14856877896059764</v>
      </c>
    </row>
    <row r="88" spans="1:16" x14ac:dyDescent="0.2">
      <c r="A88" s="95"/>
      <c r="B88" s="54"/>
      <c r="C88" s="55"/>
      <c r="D88" s="38"/>
      <c r="E88" s="56"/>
      <c r="F88" s="56"/>
      <c r="G88" s="57"/>
      <c r="H88" s="87"/>
      <c r="I88" s="42"/>
      <c r="J88" s="44"/>
      <c r="K88" s="39"/>
      <c r="L88" s="42"/>
      <c r="M88" s="44"/>
      <c r="N88" s="87"/>
      <c r="O88" s="45"/>
      <c r="P88" s="91"/>
    </row>
    <row r="89" spans="1:16" x14ac:dyDescent="0.2">
      <c r="A89" s="95"/>
      <c r="B89" s="54"/>
      <c r="C89" s="55"/>
      <c r="D89" s="38"/>
      <c r="E89" s="56"/>
      <c r="F89" s="56"/>
      <c r="G89" s="57"/>
      <c r="H89" s="87"/>
      <c r="I89" s="42"/>
      <c r="J89" s="44"/>
      <c r="K89" s="39"/>
      <c r="L89" s="42"/>
      <c r="M89" s="44"/>
      <c r="N89" s="87"/>
      <c r="O89" s="45"/>
      <c r="P89" s="91"/>
    </row>
    <row r="90" spans="1:16" x14ac:dyDescent="0.2">
      <c r="A90" s="95"/>
      <c r="B90" s="54"/>
      <c r="C90" s="55"/>
      <c r="D90" s="38"/>
      <c r="E90" s="56"/>
      <c r="F90" s="56"/>
      <c r="G90" s="57"/>
      <c r="H90" s="87"/>
      <c r="I90" s="42"/>
      <c r="J90" s="44"/>
      <c r="K90" s="39"/>
      <c r="L90" s="42"/>
      <c r="M90" s="44"/>
      <c r="N90" s="87"/>
      <c r="O90" s="45"/>
      <c r="P90" s="91"/>
    </row>
    <row r="91" spans="1:16" x14ac:dyDescent="0.2">
      <c r="A91" s="95"/>
      <c r="B91" s="54"/>
      <c r="C91" s="55"/>
      <c r="D91" s="38"/>
      <c r="E91" s="56"/>
      <c r="F91" s="56"/>
      <c r="G91" s="57"/>
      <c r="H91" s="87"/>
      <c r="I91" s="42"/>
      <c r="J91" s="44"/>
      <c r="K91" s="39"/>
      <c r="L91" s="42"/>
      <c r="M91" s="44"/>
      <c r="N91" s="87"/>
      <c r="O91" s="45"/>
      <c r="P91" s="91"/>
    </row>
    <row r="92" spans="1:16" x14ac:dyDescent="0.2">
      <c r="A92" s="95"/>
      <c r="B92" s="54"/>
      <c r="C92" s="55"/>
      <c r="D92" s="38"/>
      <c r="E92" s="56"/>
      <c r="F92" s="56"/>
      <c r="G92" s="57"/>
      <c r="H92" s="87"/>
      <c r="I92" s="42"/>
      <c r="J92" s="44"/>
      <c r="K92" s="39"/>
      <c r="L92" s="42"/>
      <c r="M92" s="44"/>
      <c r="N92" s="87"/>
      <c r="O92" s="45"/>
      <c r="P92" s="91"/>
    </row>
    <row r="93" spans="1:16" x14ac:dyDescent="0.2">
      <c r="A93" s="95"/>
      <c r="B93" s="54"/>
      <c r="C93" s="55"/>
      <c r="D93" s="38"/>
      <c r="E93" s="56"/>
      <c r="F93" s="56"/>
      <c r="G93" s="57"/>
      <c r="H93" s="87"/>
      <c r="I93" s="42"/>
      <c r="J93" s="44"/>
      <c r="K93" s="39"/>
      <c r="L93" s="42"/>
      <c r="M93" s="44"/>
      <c r="N93" s="87"/>
      <c r="O93" s="45"/>
      <c r="P93" s="91"/>
    </row>
    <row r="94" spans="1:16" x14ac:dyDescent="0.2">
      <c r="A94" s="95"/>
      <c r="B94" s="54"/>
      <c r="C94" s="55"/>
      <c r="D94" s="38"/>
      <c r="E94" s="56"/>
      <c r="F94" s="56"/>
      <c r="G94" s="57"/>
      <c r="H94" s="87"/>
      <c r="I94" s="42"/>
      <c r="J94" s="44"/>
      <c r="K94" s="39"/>
      <c r="L94" s="42"/>
      <c r="M94" s="44"/>
      <c r="N94" s="87"/>
      <c r="O94" s="45"/>
      <c r="P94" s="91"/>
    </row>
    <row r="95" spans="1:16" x14ac:dyDescent="0.2">
      <c r="A95" s="95"/>
      <c r="B95" s="54"/>
      <c r="C95" s="55"/>
      <c r="D95" s="38"/>
      <c r="E95" s="56"/>
      <c r="F95" s="56"/>
      <c r="G95" s="57"/>
      <c r="H95" s="87"/>
      <c r="I95" s="42"/>
      <c r="J95" s="44"/>
      <c r="K95" s="39"/>
      <c r="L95" s="42"/>
      <c r="M95" s="44"/>
      <c r="N95" s="87"/>
      <c r="O95" s="45"/>
      <c r="P95" s="91"/>
    </row>
    <row r="96" spans="1:16" x14ac:dyDescent="0.2">
      <c r="A96" s="95"/>
      <c r="B96" s="54"/>
      <c r="C96" s="55"/>
      <c r="D96" s="38"/>
      <c r="E96" s="56"/>
      <c r="F96" s="56"/>
      <c r="G96" s="57"/>
      <c r="H96" s="87"/>
      <c r="I96" s="42"/>
      <c r="J96" s="44"/>
      <c r="K96" s="39"/>
      <c r="L96" s="42"/>
      <c r="M96" s="44"/>
      <c r="N96" s="87"/>
      <c r="O96" s="45"/>
      <c r="P96" s="91"/>
    </row>
    <row r="97" spans="1:16" x14ac:dyDescent="0.2">
      <c r="A97" s="95" t="s">
        <v>81</v>
      </c>
      <c r="B97" s="54" t="s">
        <v>38</v>
      </c>
      <c r="C97" s="55"/>
      <c r="D97" s="38"/>
      <c r="E97" s="56"/>
      <c r="F97" s="56"/>
      <c r="G97" s="57"/>
      <c r="H97" s="87"/>
      <c r="I97" s="40"/>
      <c r="J97" s="43"/>
      <c r="K97" s="39"/>
      <c r="L97" s="39"/>
      <c r="M97" s="43"/>
      <c r="N97" s="87"/>
      <c r="O97" s="87"/>
      <c r="P97" s="92"/>
    </row>
    <row r="98" spans="1:16" ht="70.5" customHeight="1" x14ac:dyDescent="0.2">
      <c r="A98" s="97" t="s">
        <v>47</v>
      </c>
      <c r="B98" s="65" t="s">
        <v>37</v>
      </c>
      <c r="C98" s="66" t="s">
        <v>0</v>
      </c>
      <c r="D98" s="67">
        <v>1</v>
      </c>
      <c r="E98" s="68">
        <v>7218.78</v>
      </c>
      <c r="F98" s="68">
        <f t="shared" ref="F98:F99" si="26">ROUND(D98*E98,2)</f>
        <v>7218.78</v>
      </c>
      <c r="G98" s="69">
        <f>F98/$F$103</f>
        <v>5.5828698381551033E-3</v>
      </c>
      <c r="H98" s="70">
        <v>8138.19</v>
      </c>
      <c r="I98" s="70">
        <f>D98*H98</f>
        <v>8138.19</v>
      </c>
      <c r="J98" s="71">
        <f t="shared" si="0"/>
        <v>6.3023696247660804E-3</v>
      </c>
      <c r="K98" s="70">
        <v>9580.35</v>
      </c>
      <c r="L98" s="70">
        <f>D98*K98</f>
        <v>9580.35</v>
      </c>
      <c r="M98" s="71">
        <f t="shared" si="1"/>
        <v>6.4241109607992373E-3</v>
      </c>
      <c r="N98" s="70">
        <v>5368.96</v>
      </c>
      <c r="O98" s="70">
        <f>D98*N98</f>
        <v>5368.96</v>
      </c>
      <c r="P98" s="71">
        <f t="shared" si="2"/>
        <v>3.2149870672972115E-3</v>
      </c>
    </row>
    <row r="99" spans="1:16" ht="61.5" customHeight="1" x14ac:dyDescent="0.2">
      <c r="A99" s="98" t="s">
        <v>86</v>
      </c>
      <c r="B99" s="72" t="s">
        <v>18</v>
      </c>
      <c r="C99" s="73" t="s">
        <v>13</v>
      </c>
      <c r="D99" s="74">
        <v>9</v>
      </c>
      <c r="E99" s="75">
        <v>715.97</v>
      </c>
      <c r="F99" s="75">
        <f t="shared" si="26"/>
        <v>6443.73</v>
      </c>
      <c r="G99" s="76">
        <f t="shared" ref="G99" si="27">F99/$F$103</f>
        <v>4.9834606210765785E-3</v>
      </c>
      <c r="H99" s="77">
        <v>745.3</v>
      </c>
      <c r="I99" s="77">
        <f>D99*H99</f>
        <v>6707.7</v>
      </c>
      <c r="J99" s="78">
        <f t="shared" si="0"/>
        <v>5.1945708728898489E-3</v>
      </c>
      <c r="K99" s="77">
        <v>796.33</v>
      </c>
      <c r="L99" s="77">
        <f>D99*K99</f>
        <v>7166.97</v>
      </c>
      <c r="M99" s="78">
        <f t="shared" si="1"/>
        <v>4.8058171708465049E-3</v>
      </c>
      <c r="N99" s="77">
        <v>1061.26</v>
      </c>
      <c r="O99" s="77">
        <f>D99*N99</f>
        <v>9551.34</v>
      </c>
      <c r="P99" s="78">
        <f t="shared" si="2"/>
        <v>5.7194381361303764E-3</v>
      </c>
    </row>
    <row r="100" spans="1:16" x14ac:dyDescent="0.2">
      <c r="A100" s="95" t="s">
        <v>81</v>
      </c>
      <c r="B100" s="54" t="s">
        <v>62</v>
      </c>
      <c r="C100" s="55"/>
      <c r="D100" s="38"/>
      <c r="E100" s="56"/>
      <c r="F100" s="56">
        <f>SUM(F98:F99)</f>
        <v>13662.509999999998</v>
      </c>
      <c r="G100" s="57">
        <f>F100/$F$103</f>
        <v>1.0566330459231681E-2</v>
      </c>
      <c r="H100" s="87"/>
      <c r="I100" s="42">
        <f>SUM(I98:I99)</f>
        <v>14845.89</v>
      </c>
      <c r="J100" s="44">
        <f t="shared" si="0"/>
        <v>1.1496940497655929E-2</v>
      </c>
      <c r="K100" s="41"/>
      <c r="L100" s="42">
        <f>SUM(L98:L99)</f>
        <v>16747.32</v>
      </c>
      <c r="M100" s="44">
        <f t="shared" si="1"/>
        <v>1.1229928131645741E-2</v>
      </c>
      <c r="N100" s="87"/>
      <c r="O100" s="45">
        <f>SUM(O98:O99)</f>
        <v>14920.3</v>
      </c>
      <c r="P100" s="91">
        <f t="shared" si="2"/>
        <v>8.9344252034275883E-3</v>
      </c>
    </row>
    <row r="101" spans="1:16" x14ac:dyDescent="0.2">
      <c r="A101" s="95" t="s">
        <v>56</v>
      </c>
      <c r="B101" s="54" t="s">
        <v>36</v>
      </c>
      <c r="C101" s="55"/>
      <c r="D101" s="38"/>
      <c r="E101" s="56"/>
      <c r="F101" s="56">
        <f>F100+F87+F76+F57+F54+F48+F30+F27+F18+F15+F11</f>
        <v>1293023.1599999999</v>
      </c>
      <c r="G101" s="57">
        <f>F101/$F$103</f>
        <v>1</v>
      </c>
      <c r="H101" s="87"/>
      <c r="I101" s="42">
        <f>I11+I15+I18+I27+I30+I48+I54+I57+I76+I87+I100</f>
        <v>1291290.4961999999</v>
      </c>
      <c r="J101" s="44">
        <f t="shared" si="0"/>
        <v>1</v>
      </c>
      <c r="K101" s="41"/>
      <c r="L101" s="42">
        <f>L11+L15+L18+L27+L30+L48+L54+L57+L76+L87+L100</f>
        <v>1491311.4139000003</v>
      </c>
      <c r="M101" s="44">
        <f t="shared" si="1"/>
        <v>1</v>
      </c>
      <c r="N101" s="87"/>
      <c r="O101" s="45">
        <f>O11+O15+O18+O27+O30+O48+O54+O57+O76+O87+O100</f>
        <v>1669978.7238999999</v>
      </c>
      <c r="P101" s="91">
        <f t="shared" si="2"/>
        <v>1</v>
      </c>
    </row>
    <row r="102" spans="1:16" x14ac:dyDescent="0.2">
      <c r="H102" s="89"/>
      <c r="I102" s="32"/>
      <c r="J102" s="44"/>
      <c r="K102" s="41"/>
      <c r="L102" s="39"/>
      <c r="M102" s="43"/>
      <c r="N102" s="87"/>
      <c r="O102" s="87"/>
      <c r="P102" s="92"/>
    </row>
    <row r="103" spans="1:16" x14ac:dyDescent="0.2">
      <c r="A103" s="86" t="s">
        <v>60</v>
      </c>
      <c r="B103" s="36"/>
      <c r="C103" s="36"/>
      <c r="D103" s="36"/>
      <c r="E103" s="36"/>
      <c r="F103" s="86">
        <f>F101</f>
        <v>1293023.1599999999</v>
      </c>
      <c r="G103" s="36"/>
      <c r="H103" s="89"/>
      <c r="I103" s="90">
        <f>I101</f>
        <v>1291290.4961999999</v>
      </c>
      <c r="J103" s="44">
        <f t="shared" si="0"/>
        <v>1</v>
      </c>
      <c r="K103" s="41"/>
      <c r="L103" s="42">
        <f>L101</f>
        <v>1491311.4139000003</v>
      </c>
      <c r="M103" s="44">
        <f t="shared" si="1"/>
        <v>1</v>
      </c>
      <c r="N103" s="87"/>
      <c r="O103" s="45">
        <f>O101</f>
        <v>1669978.7238999999</v>
      </c>
      <c r="P103" s="91">
        <f t="shared" si="2"/>
        <v>1</v>
      </c>
    </row>
    <row r="104" spans="1:16" x14ac:dyDescent="0.2">
      <c r="A104" s="86" t="s">
        <v>12</v>
      </c>
      <c r="B104" s="36"/>
      <c r="C104" s="36"/>
      <c r="D104" s="36"/>
      <c r="E104" s="36"/>
      <c r="F104" s="86">
        <f>ROUND(F103*0.16,2)</f>
        <v>206883.71</v>
      </c>
      <c r="G104" s="36"/>
      <c r="H104" s="89"/>
      <c r="I104" s="90">
        <f>I103*0.16</f>
        <v>206606.47939200001</v>
      </c>
      <c r="K104" s="41"/>
      <c r="L104" s="42">
        <f>L103*0.16</f>
        <v>238609.82622400005</v>
      </c>
      <c r="M104" s="46"/>
      <c r="N104" s="89"/>
      <c r="O104" s="47">
        <f>O103*0.16</f>
        <v>267196.59582399996</v>
      </c>
      <c r="P104" s="93"/>
    </row>
    <row r="105" spans="1:16" x14ac:dyDescent="0.2">
      <c r="A105" s="86" t="s">
        <v>4</v>
      </c>
      <c r="B105" s="36"/>
      <c r="C105" s="36"/>
      <c r="D105" s="36"/>
      <c r="E105" s="36"/>
      <c r="F105" s="86">
        <f>SUM(F103:F104)</f>
        <v>1499906.8699999999</v>
      </c>
      <c r="G105" s="36"/>
      <c r="H105" s="89"/>
      <c r="I105" s="90">
        <f>I103+I104</f>
        <v>1497896.9755919999</v>
      </c>
      <c r="K105" s="41"/>
      <c r="L105" s="42">
        <f>L103+L104</f>
        <v>1729921.2401240002</v>
      </c>
      <c r="M105" s="46"/>
      <c r="N105" s="89"/>
      <c r="O105" s="47">
        <f>O103+O104</f>
        <v>1937175.3197239998</v>
      </c>
      <c r="P105" s="93"/>
    </row>
    <row r="106" spans="1:16" x14ac:dyDescent="0.2">
      <c r="A106" s="36"/>
      <c r="B106" s="36"/>
      <c r="C106" s="36"/>
      <c r="D106" s="36"/>
      <c r="E106" s="36"/>
      <c r="F106" s="36"/>
      <c r="G106" s="36"/>
      <c r="H106" s="89"/>
      <c r="I106" s="32"/>
      <c r="L106" s="32"/>
      <c r="N106" s="89"/>
      <c r="O106" s="89"/>
      <c r="P106" s="93"/>
    </row>
    <row r="107" spans="1:16" x14ac:dyDescent="0.2">
      <c r="I107" s="32"/>
      <c r="L107" s="32"/>
      <c r="N107" s="89"/>
      <c r="P107" s="93"/>
    </row>
    <row r="108" spans="1:16" x14ac:dyDescent="0.2">
      <c r="I108" s="32"/>
      <c r="L108" s="32"/>
      <c r="N108" s="89"/>
      <c r="P108" s="93"/>
    </row>
    <row r="109" spans="1:16" x14ac:dyDescent="0.2">
      <c r="I109" s="32"/>
      <c r="L109" s="32"/>
      <c r="P109" s="93"/>
    </row>
    <row r="110" spans="1:16" x14ac:dyDescent="0.2">
      <c r="I110" s="32"/>
      <c r="L110" s="32"/>
      <c r="P110" s="93"/>
    </row>
    <row r="111" spans="1:16" x14ac:dyDescent="0.2">
      <c r="I111" s="32"/>
      <c r="L111" s="32"/>
      <c r="P111" s="93"/>
    </row>
    <row r="112" spans="1:16" x14ac:dyDescent="0.2">
      <c r="I112" s="32"/>
      <c r="L112" s="32"/>
      <c r="P112" s="93"/>
    </row>
    <row r="113" spans="16:16" x14ac:dyDescent="0.2">
      <c r="P113" s="93"/>
    </row>
  </sheetData>
  <mergeCells count="7">
    <mergeCell ref="H6:J6"/>
    <mergeCell ref="K6:M6"/>
    <mergeCell ref="N6:P6"/>
    <mergeCell ref="A1:P2"/>
    <mergeCell ref="A3:P3"/>
    <mergeCell ref="A6:G6"/>
    <mergeCell ref="A5:P5"/>
  </mergeCells>
  <pageMargins left="0.78740157480314965" right="0.23622047244094491" top="0.43307086614173229" bottom="0.59055118110236227" header="0.27559055118110237" footer="0.39370078740157483"/>
  <pageSetup paperSize="5" scale="80" orientation="landscape" r:id="rId1"/>
  <headerFooter>
    <oddHeader>&amp;R&amp;8Página &amp;P de &amp;N</oddHeader>
    <oddFooter>&amp;C&amp;8: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Presupuesto</vt:lpstr>
      <vt:lpstr>Presupuesto!Área_de_impresión</vt:lpstr>
      <vt:lpstr>Presupuesto!Títulos_a_imprimir</vt:lpstr>
      <vt:lpstr>Resumen!Títulos_a_imprimir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Raul Avila Herrera</dc:creator>
  <cp:lastModifiedBy>Luis Javier Manzano Cervantes</cp:lastModifiedBy>
  <cp:lastPrinted>2018-10-26T18:20:59Z</cp:lastPrinted>
  <dcterms:created xsi:type="dcterms:W3CDTF">2017-06-15T19:47:39Z</dcterms:created>
  <dcterms:modified xsi:type="dcterms:W3CDTF">2018-10-26T18:27:03Z</dcterms:modified>
</cp:coreProperties>
</file>