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885" windowWidth="15480" windowHeight="3945" tabRatio="814"/>
  </bookViews>
  <sheets>
    <sheet name="Resumen" sheetId="2" r:id="rId1"/>
    <sheet name="Presupuesto" sheetId="1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0">#REF!</definedName>
    <definedName name="area">#REF!</definedName>
    <definedName name="_xlnm.Print_Area" localSheetId="1">Presupuesto!$A$1:$G$74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B4" i="2" l="1"/>
  <c r="K47" i="1" l="1"/>
  <c r="F47" i="1"/>
  <c r="F48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4" i="1"/>
  <c r="K65" i="1"/>
  <c r="K66" i="1"/>
  <c r="K67" i="1"/>
  <c r="K10" i="1"/>
  <c r="F67" i="1"/>
  <c r="A30" i="2" l="1"/>
  <c r="F66" i="1" l="1"/>
  <c r="F60" i="1"/>
  <c r="F59" i="1"/>
  <c r="F58" i="1"/>
  <c r="F57" i="1"/>
  <c r="F56" i="1"/>
  <c r="F55" i="1"/>
  <c r="F52" i="1"/>
  <c r="F51" i="1"/>
  <c r="F50" i="1"/>
  <c r="D21" i="2"/>
  <c r="F44" i="1"/>
  <c r="F43" i="1"/>
  <c r="F42" i="1"/>
  <c r="F41" i="1"/>
  <c r="F38" i="1"/>
  <c r="F37" i="1"/>
  <c r="F36" i="1"/>
  <c r="F35" i="1"/>
  <c r="F34" i="1"/>
  <c r="F33" i="1"/>
  <c r="F32" i="1"/>
  <c r="F29" i="1"/>
  <c r="F30" i="1" s="1"/>
  <c r="D18" i="2" s="1"/>
  <c r="F26" i="1"/>
  <c r="F25" i="1"/>
  <c r="F24" i="1"/>
  <c r="F23" i="1"/>
  <c r="F22" i="1"/>
  <c r="F21" i="1"/>
  <c r="F20" i="1"/>
  <c r="F17" i="1"/>
  <c r="F18" i="1" s="1"/>
  <c r="D16" i="2" s="1"/>
  <c r="F14" i="1"/>
  <c r="F15" i="1" s="1"/>
  <c r="D15" i="2" s="1"/>
  <c r="F13" i="1"/>
  <c r="F10" i="1"/>
  <c r="F11" i="1" s="1"/>
  <c r="D14" i="2" s="1"/>
  <c r="F68" i="1" l="1"/>
  <c r="D24" i="2" s="1"/>
  <c r="F45" i="1"/>
  <c r="D20" i="2" s="1"/>
  <c r="F53" i="1"/>
  <c r="D22" i="2" s="1"/>
  <c r="F39" i="1"/>
  <c r="D19" i="2" s="1"/>
  <c r="F27" i="1"/>
  <c r="D17" i="2" s="1"/>
  <c r="D62" i="1"/>
  <c r="D61" i="1"/>
  <c r="F61" i="1" l="1"/>
  <c r="K61" i="1"/>
  <c r="F62" i="1"/>
  <c r="K62" i="1"/>
  <c r="D63" i="1"/>
  <c r="F63" i="1" l="1"/>
  <c r="F64" i="1" s="1"/>
  <c r="D23" i="2" s="1"/>
  <c r="D25" i="2" s="1"/>
  <c r="D27" i="2" s="1"/>
  <c r="D28" i="2" s="1"/>
  <c r="D29" i="2" s="1"/>
  <c r="K63" i="1"/>
  <c r="K68" i="1" s="1"/>
  <c r="F69" i="1"/>
  <c r="F71" i="1" s="1"/>
  <c r="G47" i="1" s="1"/>
  <c r="G10" i="1" l="1"/>
  <c r="G67" i="1"/>
  <c r="G24" i="1"/>
  <c r="G15" i="1"/>
  <c r="G14" i="1"/>
  <c r="G11" i="1"/>
  <c r="G38" i="1"/>
  <c r="G22" i="1"/>
  <c r="G66" i="1"/>
  <c r="G13" i="1"/>
  <c r="G55" i="1"/>
  <c r="G18" i="1"/>
  <c r="G23" i="1"/>
  <c r="G68" i="1"/>
  <c r="G60" i="1"/>
  <c r="G59" i="1"/>
  <c r="G42" i="1"/>
  <c r="G63" i="1"/>
  <c r="G41" i="1"/>
  <c r="G39" i="1"/>
  <c r="G58" i="1"/>
  <c r="G43" i="1"/>
  <c r="G36" i="1"/>
  <c r="G32" i="1"/>
  <c r="G29" i="1"/>
  <c r="G64" i="1"/>
  <c r="G62" i="1"/>
  <c r="G44" i="1"/>
  <c r="G45" i="1"/>
  <c r="G48" i="1"/>
  <c r="G69" i="1"/>
  <c r="G37" i="1"/>
  <c r="G20" i="1"/>
  <c r="G26" i="1"/>
  <c r="G51" i="1"/>
  <c r="G50" i="1"/>
  <c r="G21" i="1"/>
  <c r="G27" i="1"/>
  <c r="G35" i="1"/>
  <c r="G52" i="1"/>
  <c r="G34" i="1"/>
  <c r="G57" i="1"/>
  <c r="G61" i="1"/>
  <c r="F72" i="1"/>
  <c r="F73" i="1" s="1"/>
  <c r="G53" i="1"/>
  <c r="G56" i="1"/>
  <c r="G25" i="1"/>
  <c r="G30" i="1"/>
  <c r="G17" i="1"/>
  <c r="G33" i="1"/>
</calcChain>
</file>

<file path=xl/sharedStrings.xml><?xml version="1.0" encoding="utf-8"?>
<sst xmlns="http://schemas.openxmlformats.org/spreadsheetml/2006/main" count="204" uniqueCount="130">
  <si>
    <t>Pieza</t>
  </si>
  <si>
    <t>PRESUPUESTO DE OBRA</t>
  </si>
  <si>
    <t>Traslado de equipo de perforación</t>
  </si>
  <si>
    <t>Hora</t>
  </si>
  <si>
    <t>TOTAL Lodo de perforación</t>
  </si>
  <si>
    <t>TOTAL DEL PRESUPUESTO MOSTRADO:</t>
  </si>
  <si>
    <t>Carga manual y acarreo de material de recorte extraído durante el proceso de perforación en camioneta de tres toneladas.</t>
  </si>
  <si>
    <t>Instalación y mantenimiento del equipo de perforación</t>
  </si>
  <si>
    <t>TOTAL Perforación exploratoria de 12-1/2" de diámetro</t>
  </si>
  <si>
    <t>51.5</t>
  </si>
  <si>
    <t>6</t>
  </si>
  <si>
    <t>51.6</t>
  </si>
  <si>
    <t>P. Unitario</t>
  </si>
  <si>
    <t>IVA 16.00%</t>
  </si>
  <si>
    <t>m2</t>
  </si>
  <si>
    <t>Ademe de pozo</t>
  </si>
  <si>
    <t>Concepto</t>
  </si>
  <si>
    <t>51.11</t>
  </si>
  <si>
    <t>Unidad</t>
  </si>
  <si>
    <t>Plantilla de 20 cm de espesor de concreto premezclado a tiro directo de f'c=200 kg/cm2 con parrilla armada con varillas de 3/8" Ø @ 10 cm, incluye: preparación de la superficie, nivelacion, maestrado, colado, mano de obra, herramienta, equipo y todo lo necesario para su correcta ejecucion.</t>
  </si>
  <si>
    <t>51.2</t>
  </si>
  <si>
    <t>3</t>
  </si>
  <si>
    <t>51.3</t>
  </si>
  <si>
    <t>Dispersor de arcillas aplicado en proporción de 1 lts. de dispersor por metro de profundidad, debiéndose aplicar en estaciones a cada 10 m. Incluye agitador y materiales.</t>
  </si>
  <si>
    <t>Obra:</t>
  </si>
  <si>
    <t>TOTAL Trabajos complementarios</t>
  </si>
  <si>
    <t>Videofilmación de pozo para inspección de características de ademe y probables obstrucciones y/o desviaciones, incluye: reporte por escrito, original y copia del video.</t>
  </si>
  <si>
    <t>Lto</t>
  </si>
  <si>
    <t>Lavado primario de pozo con circulación directa a base de pistoneo y cuchareo tipo rotatorio.</t>
  </si>
  <si>
    <t>Sello sanitario</t>
  </si>
  <si>
    <t>Registro eléctrico con parámetros múltiples de SP de potencial natural, gamma natural, diferencial temperatura, resistividad 16" normal corta, resistividad 64" normal larga, resistividad lateral 48", resistencia puntual, conductividad de fluido y temperatura.</t>
  </si>
  <si>
    <t>Cantidad</t>
  </si>
  <si>
    <t>Instalación y demantelamiento de equipo de perforación rotatorio. Incluye cargos de montaje y demontaje y preparaciones para puesta en marcha.</t>
  </si>
  <si>
    <t>Filtro de grava</t>
  </si>
  <si>
    <t>40.1</t>
  </si>
  <si>
    <t>Carga y acarreo de lodos en camión cisterna.</t>
  </si>
  <si>
    <t>TOTAL Ademe de pozo</t>
  </si>
  <si>
    <t>TOTAL PERFORACIÓN DE POZO</t>
  </si>
  <si>
    <t>Construcción de base en boca de pozo con concreto armado f´c=200 kg/cm2, con varillas de 3/8" de forma trapezoidal con altura de 60 cm, base inferior de 100 x 100 cm, base superior de 70 x 70 cm. Incluye mano de obra, cimbrado, descimbrado, tubo galvanizado engravador y tapa de 4", acarreos, herramienta y equipo.</t>
  </si>
  <si>
    <t>Base de bomba</t>
  </si>
  <si>
    <t>m</t>
  </si>
  <si>
    <t>7</t>
  </si>
  <si>
    <t>51.7</t>
  </si>
  <si>
    <t>1</t>
  </si>
  <si>
    <t>10</t>
  </si>
  <si>
    <t>Registro eléctrico</t>
  </si>
  <si>
    <t>Lodo de bentonítico de perforación preparado con agua y bentonita sin químicos o aditivos especiales. Incluye suministros de material y control de viscosidad.</t>
  </si>
  <si>
    <t>Lodo de perforación</t>
  </si>
  <si>
    <t>53.3</t>
  </si>
  <si>
    <t>Lugar:</t>
  </si>
  <si>
    <t>m3</t>
  </si>
  <si>
    <t>Importe</t>
  </si>
  <si>
    <t>Análisis físico químico y bacteriológico (características microbiólogicas, físicas, organolépticas y químicas) del agua con base a la modificación de la Norma Oficial Mexicana NOM-127-SSA1-1994. (incluye análisis y muestreo en un laboratorio certificado).</t>
  </si>
  <si>
    <t>Perforación de pozo profundo en La Calera</t>
  </si>
  <si>
    <t>Junta de Agua Potable, Alcantarillado y Saneamiento del Municipio de Irapuato, Gto.</t>
  </si>
  <si>
    <t>PRO Pozo La Calera</t>
  </si>
  <si>
    <t>Suministro y colocación de filtro de grava con tamaño seleccionado de acuerdo a estudio granulométrico, redondeada, cribada y lavada. Diámetros de 1/4 a 1/2".</t>
  </si>
  <si>
    <t>Traslado de equipo de perforación tipo rotatorio. Incluye maniobras de carga y descarga del equipo, cargos por equipo inactivo durante el traslado y equipo de seguridad.</t>
  </si>
  <si>
    <t>42.1</t>
  </si>
  <si>
    <t>Fecha:</t>
  </si>
  <si>
    <t>B</t>
  </si>
  <si>
    <t>4</t>
  </si>
  <si>
    <t>51.4</t>
  </si>
  <si>
    <t>5</t>
  </si>
  <si>
    <t>TOTAL DEL PRESUPUESTO MOSTRADO SIN IVA:</t>
  </si>
  <si>
    <t>Cod. Obra:</t>
  </si>
  <si>
    <t>TOTAL Base de bomba</t>
  </si>
  <si>
    <t>Flete</t>
  </si>
  <si>
    <t>TOTAL Sello sanitario</t>
  </si>
  <si>
    <t>49.1</t>
  </si>
  <si>
    <t>41.1</t>
  </si>
  <si>
    <t>41.2</t>
  </si>
  <si>
    <t>Ton</t>
  </si>
  <si>
    <t>TOTAL Instalación y mantenimiento del equipo de perforación</t>
  </si>
  <si>
    <t>TOTAL Filtro de grava</t>
  </si>
  <si>
    <t>TOTAL Registro eléctrico</t>
  </si>
  <si>
    <t>51.16</t>
  </si>
  <si>
    <t>TOTAL Traslado de equipo de perforación</t>
  </si>
  <si>
    <t>8</t>
  </si>
  <si>
    <t>51.1</t>
  </si>
  <si>
    <t>2</t>
  </si>
  <si>
    <t>9</t>
  </si>
  <si>
    <t>%</t>
  </si>
  <si>
    <t>Trabajos complementarios</t>
  </si>
  <si>
    <t>Código</t>
  </si>
  <si>
    <t>11</t>
  </si>
  <si>
    <t>44.1</t>
  </si>
  <si>
    <t>PERFORACIÓN DE POZO</t>
  </si>
  <si>
    <t>Irapuato, Guanajuato</t>
  </si>
  <si>
    <t>Limpieza general de la obra. Incluye reparación de afectaciones y carga, acarreo y desposición de materiales sobrantes y producto de las perforaciones.</t>
  </si>
  <si>
    <t>53.4</t>
  </si>
  <si>
    <t>Excavacion de fosa para lodos de 3x4x2m. Incluye canal, apertura y relleno de la fosa, materialas, mano de obra y equipo.</t>
  </si>
  <si>
    <t>Total del presupuesto mostrado:</t>
  </si>
  <si>
    <t>Total del presupuesto mostrado sin IVA:</t>
  </si>
  <si>
    <t>Partida</t>
  </si>
  <si>
    <t>RESUMEN DEL PRESUPUESTO</t>
  </si>
  <si>
    <t>Ciudad:</t>
  </si>
  <si>
    <t>Cerco sanitario por inyección de cemento en el espacio anular por gravedad, de 20-1/2" a tubo de 18" de diámetro. Incluye operación del equipo y cemento.</t>
  </si>
  <si>
    <t>Suministro de tubería de acero ASTM-A53 grado B lisa para ademe de 10" de diámetro y 1/4" de espesor. Incluye maniobras de carga y descarga, acarreos y puesta en sitio.</t>
  </si>
  <si>
    <t>Suministro de tubería de acero ASTM-A53 grado B tipo canastilla de 10" de diámetro y 1/4" de espesor. Incluye maniobras de carga y descarga, acarreos y puesta en sitio.</t>
  </si>
  <si>
    <t>Colocación de tubería lisa, ranurada lisa o ranurada tipo canastilla, de 10" de diámetro y 1/4" de espesor, soldada con doble cordón al arco electrico. Incluye refuerzo en juntas de unión para 120 grados.</t>
  </si>
  <si>
    <t>PRODUCTO DE PERFORACION</t>
  </si>
  <si>
    <t>PRODUCTO DE LIMPIEZA DE 30 CM</t>
  </si>
  <si>
    <t>TERRENO DE 10X10</t>
  </si>
  <si>
    <t>Perforación exploratoria de 10-1/2" de diámetro</t>
  </si>
  <si>
    <t>Ampliación del diámetro del pozo de 10-1/2" a 16-1/2"</t>
  </si>
  <si>
    <t>Perforación exploratoria de 12-1/2" de diámetro</t>
  </si>
  <si>
    <t>Perforación exploratoria de pozo de 12-1/2" de diámetro en material tipo I de 0 a 100 m.</t>
  </si>
  <si>
    <t>Perforación exploratoria de pozo de 12-1/2" de diámetro en material tipo II de 0 a 100 m.</t>
  </si>
  <si>
    <t>Perforación exploratoria de pozo de 12-1/2" de diámetro en material tipo III de 0 a 100 m.</t>
  </si>
  <si>
    <t>Perforación exploratoria de pozo de 12-1/2" de diámetro en material tipo I de 100 a 200 m.</t>
  </si>
  <si>
    <t>Perforación exploratoria de pozo de 12-1/2" de diámetro en material tipo II de 100 a 200 m.</t>
  </si>
  <si>
    <t>Perforación exploratoria de pozo de 12-1/2" de diámetro en material tipo III de 100 a 200 m.</t>
  </si>
  <si>
    <t>Perforación exploratoria de pozo de 12-1/2" de diámetro en material tipo III de 200 a 300 m.</t>
  </si>
  <si>
    <t>Ampliación del diámetro del pozo de 12-1/2" a 16-1/2"</t>
  </si>
  <si>
    <t>Ampliación del diámetro del pozo de 12-1/2" a 16-1/2" de diámetro en material tipo I de 0 a 100 m.</t>
  </si>
  <si>
    <t>Ampliación del diámetro del pozo de 12-1/2" a 16-1/2" de diámetro en material tipo II de 0 a 100 m.</t>
  </si>
  <si>
    <t>Ampliación del diámetro del pozo de 12-1/2" a 16-1/2" de diámetro en material tipo III de 0 a 100 m.</t>
  </si>
  <si>
    <t>Ampliación del diámetro del pozo de 12-1/2" a 16-1/2" de diámetro en material tipo I de 100 a 200 m.</t>
  </si>
  <si>
    <t>Ampliación del diámetro del pozo de 12-1/2" a 16-1/2" de diámetro en material tipo II de 100 a 200 m.</t>
  </si>
  <si>
    <t>Ampliación del diámetro del pozo de 12-1/2" a 16-1/2" de diámetro en material tipo III de 100 a 200 m.</t>
  </si>
  <si>
    <t>Ampliación del diámetro del pozo de 12-1/2" a 16-1/2" de diámetro en material tipo III de 200 a 300 m.</t>
  </si>
  <si>
    <t>TOTAL Ampliación del diámetro del pozo de 12-1/2" a 16-1/2"</t>
  </si>
  <si>
    <t>Ampliación del diámetro del pozo de 16-1/2" a 18" de diámetro en material tipo I de 0 a 100 m.</t>
  </si>
  <si>
    <t>Suministro de tubería de acero ASTM-A53 grado B lisa de 18" de diámetro para contra ademe, con 1/4" de espesor. Incluye maniobras de carga y descarga, acarreos y puesta en sitio.</t>
  </si>
  <si>
    <t>Colocación de tubería lisa, ranurada lisa o ranurada tipo canastilla, de 18" de diámetro y 1/4" de espesor, soldada con doble cordón al arco electrico. Incluye refuerzo en juntas de unión para 120 grados.</t>
  </si>
  <si>
    <t>Desarrollo y aforo con bomba vertical tipo turbina de 4" de diámetro de combustión interna y gasto de hasta 25 lps con 200 m de profundidad y duración del aforo de 36 horas.</t>
  </si>
  <si>
    <t>Hora adicional de aforo con bomba vertical tipo turbina de 4" de diámetro de combustión interna y gasto de hasta 25 lps con 200 m de profundidad.</t>
  </si>
  <si>
    <t>(*UN MILLON CUATROCIENTOS NOVENTA Y NUEVE MIL NOVECIENTOS SEIS PESOS 87/100  M.N. *)</t>
  </si>
  <si>
    <t>PERFORACIÓN DE POZO EN LA COMUNIDAD SAN IGNACIO DE RIVERA (OJO DE 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</si>
</sst>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&quot;$&quot;#,###.00"/>
  </numFmts>
  <fonts count="11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7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  <font>
      <sz val="10"/>
      <color indexed="64"/>
      <name val="Arial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3" fillId="0" borderId="0" xfId="0" applyFont="1" applyBorder="1" applyAlignment="1">
      <alignment horizontal="right"/>
    </xf>
    <xf numFmtId="0" fontId="1" fillId="0" borderId="2" xfId="0" applyFont="1" applyBorder="1"/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Border="1"/>
    <xf numFmtId="0" fontId="3" fillId="0" borderId="7" xfId="0" applyFont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167" fontId="4" fillId="0" borderId="0" xfId="0" applyNumberFormat="1" applyFont="1"/>
    <xf numFmtId="164" fontId="3" fillId="0" borderId="13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0" fontId="4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left" vertical="top"/>
    </xf>
    <xf numFmtId="167" fontId="4" fillId="0" borderId="13" xfId="0" applyNumberFormat="1" applyFont="1" applyBorder="1"/>
    <xf numFmtId="0" fontId="0" fillId="0" borderId="0" xfId="0" applyFill="1"/>
    <xf numFmtId="0" fontId="3" fillId="0" borderId="7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15" fontId="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" fillId="0" borderId="3" xfId="0" applyFont="1" applyFill="1" applyBorder="1"/>
    <xf numFmtId="0" fontId="3" fillId="0" borderId="7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0" fontId="2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0" fontId="6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/>
    <xf numFmtId="0" fontId="4" fillId="0" borderId="0" xfId="0" applyFont="1" applyFill="1"/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2 2" xfId="2"/>
  </cellStyles>
  <dxfs count="1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abSelected="1" topLeftCell="A7" workbookViewId="0">
      <selection activeCell="F29" sqref="F29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3.5" thickTop="1" x14ac:dyDescent="0.2">
      <c r="A1" s="66" t="s">
        <v>54</v>
      </c>
      <c r="B1" s="67"/>
      <c r="C1" s="67"/>
      <c r="D1" s="68"/>
    </row>
    <row r="2" spans="1:4" x14ac:dyDescent="0.2">
      <c r="A2" s="69"/>
      <c r="B2" s="70"/>
      <c r="C2" s="70"/>
      <c r="D2" s="71"/>
    </row>
    <row r="3" spans="1:4" x14ac:dyDescent="0.2">
      <c r="A3" s="10"/>
      <c r="B3" s="9"/>
      <c r="C3" s="1" t="s">
        <v>59</v>
      </c>
      <c r="D3" s="25">
        <v>42901</v>
      </c>
    </row>
    <row r="4" spans="1:4" ht="12.75" customHeight="1" x14ac:dyDescent="0.2">
      <c r="A4" s="10" t="s">
        <v>24</v>
      </c>
      <c r="B4" s="72" t="str">
        <f>Presupuesto!B3</f>
        <v>PERFORACIÓN DE POZO EN LA COMUNIDAD SAN IGNACIO DE RIVERA (OJO DE AGUA)</v>
      </c>
      <c r="C4" s="72"/>
      <c r="D4" s="73"/>
    </row>
    <row r="5" spans="1:4" x14ac:dyDescent="0.2">
      <c r="A5" s="8"/>
      <c r="B5" s="4"/>
      <c r="C5" s="9"/>
      <c r="D5" s="6"/>
    </row>
    <row r="6" spans="1:4" x14ac:dyDescent="0.2">
      <c r="A6" s="8"/>
      <c r="B6" s="4"/>
      <c r="C6" s="9"/>
      <c r="D6" s="6"/>
    </row>
    <row r="7" spans="1:4" ht="13.5" thickBot="1" x14ac:dyDescent="0.25">
      <c r="A7" s="12" t="s">
        <v>96</v>
      </c>
      <c r="B7" s="2" t="s">
        <v>88</v>
      </c>
      <c r="C7" s="24" t="s">
        <v>65</v>
      </c>
      <c r="D7" s="7"/>
    </row>
    <row r="8" spans="1:4" ht="13.5" thickTop="1" x14ac:dyDescent="0.2">
      <c r="A8" s="23"/>
      <c r="B8" s="23"/>
    </row>
    <row r="9" spans="1:4" x14ac:dyDescent="0.2">
      <c r="A9" s="65" t="s">
        <v>95</v>
      </c>
      <c r="B9" s="65"/>
      <c r="C9" s="65"/>
      <c r="D9" s="65"/>
    </row>
    <row r="10" spans="1:4" ht="13.5" thickBot="1" x14ac:dyDescent="0.25">
      <c r="A10" s="23"/>
      <c r="B10" s="23"/>
    </row>
    <row r="11" spans="1:4" ht="14.25" thickTop="1" thickBot="1" x14ac:dyDescent="0.25">
      <c r="A11" s="22" t="s">
        <v>94</v>
      </c>
      <c r="B11" s="22" t="s">
        <v>16</v>
      </c>
      <c r="C11" s="21"/>
      <c r="D11" s="20" t="s">
        <v>51</v>
      </c>
    </row>
    <row r="12" spans="1:4" ht="13.5" thickTop="1" x14ac:dyDescent="0.2">
      <c r="A12" s="26"/>
      <c r="B12" s="26"/>
      <c r="C12" s="27"/>
      <c r="D12" s="26"/>
    </row>
    <row r="13" spans="1:4" x14ac:dyDescent="0.2">
      <c r="A13" s="17" t="s">
        <v>60</v>
      </c>
      <c r="B13" s="16" t="s">
        <v>87</v>
      </c>
      <c r="C13" s="15"/>
      <c r="D13" s="19">
        <v>0</v>
      </c>
    </row>
    <row r="14" spans="1:4" x14ac:dyDescent="0.2">
      <c r="A14" s="18" t="s">
        <v>43</v>
      </c>
      <c r="B14" s="28" t="s">
        <v>2</v>
      </c>
      <c r="C14" s="4"/>
      <c r="D14" s="29">
        <f>Presupuesto!F11</f>
        <v>15635</v>
      </c>
    </row>
    <row r="15" spans="1:4" x14ac:dyDescent="0.2">
      <c r="A15" s="18" t="s">
        <v>80</v>
      </c>
      <c r="B15" s="28" t="s">
        <v>7</v>
      </c>
      <c r="C15" s="4"/>
      <c r="D15" s="29">
        <f>Presupuesto!F15</f>
        <v>16136.880000000001</v>
      </c>
    </row>
    <row r="16" spans="1:4" x14ac:dyDescent="0.2">
      <c r="A16" s="18" t="s">
        <v>21</v>
      </c>
      <c r="B16" s="28" t="s">
        <v>47</v>
      </c>
      <c r="C16" s="4"/>
      <c r="D16" s="29">
        <f>Presupuesto!F18</f>
        <v>34763.1</v>
      </c>
    </row>
    <row r="17" spans="1:6" x14ac:dyDescent="0.2">
      <c r="A17" s="18" t="s">
        <v>61</v>
      </c>
      <c r="B17" s="28" t="s">
        <v>104</v>
      </c>
      <c r="C17" s="4"/>
      <c r="D17" s="29">
        <f>Presupuesto!F27</f>
        <v>265542.2</v>
      </c>
    </row>
    <row r="18" spans="1:6" x14ac:dyDescent="0.2">
      <c r="A18" s="18" t="s">
        <v>63</v>
      </c>
      <c r="B18" s="28" t="s">
        <v>45</v>
      </c>
      <c r="C18" s="4"/>
      <c r="D18" s="29">
        <f>Presupuesto!F30</f>
        <v>19853.64</v>
      </c>
    </row>
    <row r="19" spans="1:6" x14ac:dyDescent="0.2">
      <c r="A19" s="18" t="s">
        <v>10</v>
      </c>
      <c r="B19" s="28" t="s">
        <v>105</v>
      </c>
      <c r="C19" s="4"/>
      <c r="D19" s="29">
        <f>Presupuesto!F39</f>
        <v>228012.09999999998</v>
      </c>
    </row>
    <row r="20" spans="1:6" x14ac:dyDescent="0.2">
      <c r="A20" s="18" t="s">
        <v>41</v>
      </c>
      <c r="B20" s="28" t="s">
        <v>29</v>
      </c>
      <c r="C20" s="4"/>
      <c r="D20" s="29">
        <f>Presupuesto!F45</f>
        <v>83118</v>
      </c>
    </row>
    <row r="21" spans="1:6" x14ac:dyDescent="0.2">
      <c r="A21" s="18" t="s">
        <v>78</v>
      </c>
      <c r="B21" s="28" t="s">
        <v>33</v>
      </c>
      <c r="C21" s="4"/>
      <c r="D21" s="29">
        <f>Presupuesto!F48</f>
        <v>33954.480000000003</v>
      </c>
    </row>
    <row r="22" spans="1:6" x14ac:dyDescent="0.2">
      <c r="A22" s="18" t="s">
        <v>81</v>
      </c>
      <c r="B22" s="28" t="s">
        <v>15</v>
      </c>
      <c r="C22" s="4"/>
      <c r="D22" s="29">
        <f>Presupuesto!F53</f>
        <v>342152.3</v>
      </c>
    </row>
    <row r="23" spans="1:6" x14ac:dyDescent="0.2">
      <c r="A23" s="18" t="s">
        <v>44</v>
      </c>
      <c r="B23" s="28" t="s">
        <v>83</v>
      </c>
      <c r="C23" s="4"/>
      <c r="D23" s="29">
        <f>Presupuesto!F64</f>
        <v>240192.94999999995</v>
      </c>
    </row>
    <row r="24" spans="1:6" x14ac:dyDescent="0.2">
      <c r="A24" s="18" t="s">
        <v>85</v>
      </c>
      <c r="B24" s="28" t="s">
        <v>39</v>
      </c>
      <c r="C24" s="4"/>
      <c r="D24" s="29">
        <f>Presupuesto!F68</f>
        <v>13662.509999999998</v>
      </c>
    </row>
    <row r="25" spans="1:6" x14ac:dyDescent="0.2">
      <c r="A25" s="17" t="s">
        <v>60</v>
      </c>
      <c r="B25" s="16" t="s">
        <v>37</v>
      </c>
      <c r="C25" s="15"/>
      <c r="D25" s="14">
        <f>SUM(D13:D24)</f>
        <v>1293023.1599999999</v>
      </c>
    </row>
    <row r="27" spans="1:6" x14ac:dyDescent="0.2">
      <c r="A27" s="13" t="s">
        <v>93</v>
      </c>
      <c r="B27" s="13"/>
      <c r="C27" s="13"/>
      <c r="D27" s="30">
        <f>D25</f>
        <v>1293023.1599999999</v>
      </c>
    </row>
    <row r="28" spans="1:6" x14ac:dyDescent="0.2">
      <c r="A28" s="13" t="s">
        <v>13</v>
      </c>
      <c r="B28" s="13"/>
      <c r="C28" s="13"/>
      <c r="D28" s="13">
        <f>ROUND(D27*0.16,2)</f>
        <v>206883.71</v>
      </c>
    </row>
    <row r="29" spans="1:6" x14ac:dyDescent="0.2">
      <c r="A29" s="13" t="s">
        <v>92</v>
      </c>
      <c r="B29" s="13"/>
      <c r="C29" s="13"/>
      <c r="D29" s="13">
        <f>SUM(D27:D28)</f>
        <v>1499906.8699999999</v>
      </c>
      <c r="F29" s="23"/>
    </row>
    <row r="30" spans="1:6" x14ac:dyDescent="0.2">
      <c r="A30" s="13" t="str">
        <f>Presupuesto!A74</f>
        <v>(*UN MILLON CUATROCIENTOS NOVENTA Y NUEVE MIL NOVECIENTOS SEIS PESOS 87/100  M.N. *)</v>
      </c>
      <c r="B30" s="13"/>
      <c r="C30" s="13"/>
      <c r="D30" s="13"/>
    </row>
  </sheetData>
  <mergeCells count="3">
    <mergeCell ref="A9:D9"/>
    <mergeCell ref="A1:D2"/>
    <mergeCell ref="B4:D4"/>
  </mergeCells>
  <conditionalFormatting sqref="D26:D1048576 D3 D5:D8">
    <cfRule type="cellIs" dxfId="15" priority="2" stopIfTrue="1" operator="lessThanOrEqual">
      <formula>0</formula>
    </cfRule>
  </conditionalFormatting>
  <conditionalFormatting sqref="D10:D12">
    <cfRule type="cellIs" dxfId="14" priority="3" stopIfTrue="1" operator="lessThanOrEqual">
      <formula>0</formula>
    </cfRule>
  </conditionalFormatting>
  <conditionalFormatting sqref="D13">
    <cfRule type="cellIs" dxfId="13" priority="4" stopIfTrue="1" operator="lessThanOrEqual">
      <formula>0</formula>
    </cfRule>
  </conditionalFormatting>
  <conditionalFormatting sqref="D14">
    <cfRule type="cellIs" dxfId="12" priority="5" stopIfTrue="1" operator="lessThanOrEqual">
      <formula>0</formula>
    </cfRule>
  </conditionalFormatting>
  <conditionalFormatting sqref="D15">
    <cfRule type="cellIs" dxfId="11" priority="6" stopIfTrue="1" operator="lessThanOrEqual">
      <formula>0</formula>
    </cfRule>
  </conditionalFormatting>
  <conditionalFormatting sqref="D16">
    <cfRule type="cellIs" dxfId="10" priority="7" stopIfTrue="1" operator="lessThanOrEqual">
      <formula>0</formula>
    </cfRule>
  </conditionalFormatting>
  <conditionalFormatting sqref="D17">
    <cfRule type="cellIs" dxfId="9" priority="8" stopIfTrue="1" operator="lessThanOrEqual">
      <formula>0</formula>
    </cfRule>
  </conditionalFormatting>
  <conditionalFormatting sqref="D18">
    <cfRule type="cellIs" dxfId="8" priority="9" stopIfTrue="1" operator="lessThanOrEqual">
      <formula>0</formula>
    </cfRule>
  </conditionalFormatting>
  <conditionalFormatting sqref="D19">
    <cfRule type="cellIs" dxfId="7" priority="10" stopIfTrue="1" operator="lessThanOrEqual">
      <formula>0</formula>
    </cfRule>
  </conditionalFormatting>
  <conditionalFormatting sqref="D20">
    <cfRule type="cellIs" dxfId="6" priority="11" stopIfTrue="1" operator="lessThanOrEqual">
      <formula>0</formula>
    </cfRule>
  </conditionalFormatting>
  <conditionalFormatting sqref="D21">
    <cfRule type="cellIs" dxfId="5" priority="12" stopIfTrue="1" operator="lessThanOrEqual">
      <formula>0</formula>
    </cfRule>
  </conditionalFormatting>
  <conditionalFormatting sqref="D22">
    <cfRule type="cellIs" dxfId="4" priority="13" stopIfTrue="1" operator="lessThanOrEqual">
      <formula>0</formula>
    </cfRule>
  </conditionalFormatting>
  <conditionalFormatting sqref="D23">
    <cfRule type="cellIs" dxfId="3" priority="14" stopIfTrue="1" operator="lessThanOrEqual">
      <formula>0</formula>
    </cfRule>
  </conditionalFormatting>
  <conditionalFormatting sqref="D24">
    <cfRule type="cellIs" dxfId="2" priority="15" stopIfTrue="1" operator="lessThanOrEqual">
      <formula>0</formula>
    </cfRule>
  </conditionalFormatting>
  <conditionalFormatting sqref="D25">
    <cfRule type="cellIs" dxfId="1" priority="16" stopIfTrue="1" operator="lessThanOrEqual">
      <formula>0</formula>
    </cfRule>
  </conditionalFormatting>
  <conditionalFormatting sqref="F29">
    <cfRule type="cellIs" dxfId="0" priority="1" operator="equal">
      <formula>"OJO"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showZeros="0" view="pageBreakPreview" topLeftCell="A22" zoomScaleNormal="100" zoomScaleSheetLayoutView="100" workbookViewId="0">
      <selection activeCell="B6" sqref="B6"/>
    </sheetView>
  </sheetViews>
  <sheetFormatPr baseColWidth="10" defaultColWidth="9.140625" defaultRowHeight="12.75" x14ac:dyDescent="0.2"/>
  <cols>
    <col min="1" max="1" width="10" style="31" bestFit="1" customWidth="1"/>
    <col min="2" max="2" width="50" style="31" customWidth="1"/>
    <col min="3" max="3" width="6.28515625" style="31" bestFit="1" customWidth="1"/>
    <col min="4" max="4" width="8.7109375" style="31" customWidth="1"/>
    <col min="5" max="5" width="10.140625" style="31" bestFit="1" customWidth="1"/>
    <col min="6" max="6" width="13.85546875" style="31" bestFit="1" customWidth="1"/>
    <col min="7" max="7" width="6.85546875" style="31" bestFit="1" customWidth="1"/>
    <col min="8" max="16384" width="9.140625" style="31"/>
  </cols>
  <sheetData>
    <row r="1" spans="1:11" ht="13.5" thickTop="1" x14ac:dyDescent="0.2">
      <c r="A1" s="74" t="s">
        <v>54</v>
      </c>
      <c r="B1" s="75"/>
      <c r="C1" s="75"/>
      <c r="D1" s="75"/>
      <c r="E1" s="75"/>
      <c r="F1" s="75"/>
      <c r="G1" s="76"/>
    </row>
    <row r="2" spans="1:11" x14ac:dyDescent="0.2">
      <c r="A2" s="32"/>
      <c r="B2" s="33"/>
      <c r="C2" s="34"/>
      <c r="D2" s="35"/>
      <c r="E2" s="36"/>
      <c r="F2" s="34"/>
      <c r="G2" s="37"/>
    </row>
    <row r="3" spans="1:11" x14ac:dyDescent="0.2">
      <c r="A3" s="38" t="s">
        <v>24</v>
      </c>
      <c r="B3" s="77" t="s">
        <v>129</v>
      </c>
      <c r="C3" s="77"/>
      <c r="D3" s="77"/>
      <c r="E3" s="36" t="s">
        <v>59</v>
      </c>
      <c r="F3" s="40">
        <v>42901</v>
      </c>
      <c r="G3" s="41"/>
      <c r="I3" s="64" t="s">
        <v>53</v>
      </c>
    </row>
    <row r="4" spans="1:11" x14ac:dyDescent="0.2">
      <c r="A4" s="42"/>
      <c r="B4" s="39"/>
      <c r="C4" s="39"/>
      <c r="D4" s="39"/>
      <c r="E4" s="39"/>
      <c r="F4" s="43"/>
      <c r="G4" s="37"/>
    </row>
    <row r="5" spans="1:11" ht="13.5" thickBot="1" x14ac:dyDescent="0.25">
      <c r="A5" s="44" t="s">
        <v>49</v>
      </c>
      <c r="B5" s="45" t="s">
        <v>88</v>
      </c>
      <c r="C5" s="45"/>
      <c r="D5" s="45"/>
      <c r="E5" s="46" t="s">
        <v>65</v>
      </c>
      <c r="F5" s="47"/>
      <c r="G5" s="48"/>
      <c r="I5" s="64" t="s">
        <v>55</v>
      </c>
    </row>
    <row r="6" spans="1:11" ht="14.25" thickTop="1" thickBot="1" x14ac:dyDescent="0.25">
      <c r="A6" s="49" t="s">
        <v>1</v>
      </c>
      <c r="B6" s="50"/>
      <c r="C6" s="50"/>
      <c r="D6" s="50"/>
      <c r="E6" s="50"/>
      <c r="F6" s="50"/>
      <c r="G6" s="50"/>
    </row>
    <row r="7" spans="1:11" ht="14.25" thickTop="1" thickBot="1" x14ac:dyDescent="0.25">
      <c r="A7" s="5" t="s">
        <v>84</v>
      </c>
      <c r="B7" s="3" t="s">
        <v>16</v>
      </c>
      <c r="C7" s="3" t="s">
        <v>18</v>
      </c>
      <c r="D7" s="3" t="s">
        <v>31</v>
      </c>
      <c r="E7" s="3" t="s">
        <v>12</v>
      </c>
      <c r="F7" s="3" t="s">
        <v>51</v>
      </c>
      <c r="G7" s="11" t="s">
        <v>82</v>
      </c>
    </row>
    <row r="8" spans="1:11" ht="14.25" thickTop="1" thickBot="1" x14ac:dyDescent="0.25">
      <c r="A8" s="51" t="s">
        <v>60</v>
      </c>
      <c r="B8" s="52" t="s">
        <v>87</v>
      </c>
      <c r="C8" s="53"/>
      <c r="D8" s="54"/>
      <c r="E8" s="55"/>
      <c r="F8" s="55"/>
      <c r="G8" s="56"/>
    </row>
    <row r="9" spans="1:11" x14ac:dyDescent="0.2">
      <c r="A9" s="51" t="s">
        <v>43</v>
      </c>
      <c r="B9" s="52" t="s">
        <v>2</v>
      </c>
      <c r="C9" s="53"/>
      <c r="D9" s="54"/>
      <c r="E9" s="55"/>
      <c r="F9" s="55"/>
      <c r="G9" s="56"/>
    </row>
    <row r="10" spans="1:11" ht="33.75" x14ac:dyDescent="0.2">
      <c r="A10" s="57" t="s">
        <v>34</v>
      </c>
      <c r="B10" s="58" t="s">
        <v>57</v>
      </c>
      <c r="C10" s="59" t="s">
        <v>67</v>
      </c>
      <c r="D10" s="60">
        <v>2</v>
      </c>
      <c r="E10" s="61">
        <v>7817.5</v>
      </c>
      <c r="F10" s="61">
        <f>ROUND(D10*E10,2)</f>
        <v>15635</v>
      </c>
      <c r="G10" s="62">
        <f>F10/$F$71</f>
        <v>1.2091817442774962E-2</v>
      </c>
      <c r="I10" s="60">
        <v>2</v>
      </c>
      <c r="K10" s="31">
        <f>ROUND(D10*E10,2)</f>
        <v>15635</v>
      </c>
    </row>
    <row r="11" spans="1:11" x14ac:dyDescent="0.2">
      <c r="A11" s="51" t="s">
        <v>43</v>
      </c>
      <c r="B11" s="52" t="s">
        <v>77</v>
      </c>
      <c r="C11" s="53"/>
      <c r="D11" s="54"/>
      <c r="E11" s="55"/>
      <c r="F11" s="55">
        <f>SUM(F10)</f>
        <v>15635</v>
      </c>
      <c r="G11" s="56">
        <f>F11/$F$71</f>
        <v>1.2091817442774962E-2</v>
      </c>
      <c r="I11" s="54"/>
      <c r="K11" s="31">
        <f t="shared" ref="K11:K67" si="0">ROUND(D11*E11,2)</f>
        <v>0</v>
      </c>
    </row>
    <row r="12" spans="1:11" x14ac:dyDescent="0.2">
      <c r="A12" s="51" t="s">
        <v>80</v>
      </c>
      <c r="B12" s="52" t="s">
        <v>7</v>
      </c>
      <c r="C12" s="53"/>
      <c r="D12" s="54"/>
      <c r="E12" s="55"/>
      <c r="F12" s="55"/>
      <c r="G12" s="56"/>
      <c r="I12" s="54"/>
      <c r="K12" s="31">
        <f t="shared" si="0"/>
        <v>0</v>
      </c>
    </row>
    <row r="13" spans="1:11" ht="33.75" x14ac:dyDescent="0.2">
      <c r="A13" s="57" t="s">
        <v>70</v>
      </c>
      <c r="B13" s="58" t="s">
        <v>32</v>
      </c>
      <c r="C13" s="59" t="s">
        <v>0</v>
      </c>
      <c r="D13" s="60">
        <v>1</v>
      </c>
      <c r="E13" s="61">
        <v>8704</v>
      </c>
      <c r="F13" s="61">
        <f t="shared" ref="F13:F14" si="1">ROUND(D13*E13,2)</f>
        <v>8704</v>
      </c>
      <c r="G13" s="62">
        <f>F13/$F$71</f>
        <v>6.7315112901767367E-3</v>
      </c>
      <c r="I13" s="60">
        <v>1</v>
      </c>
      <c r="K13" s="31">
        <f t="shared" si="0"/>
        <v>8704</v>
      </c>
    </row>
    <row r="14" spans="1:11" ht="22.5" x14ac:dyDescent="0.2">
      <c r="A14" s="57" t="s">
        <v>71</v>
      </c>
      <c r="B14" s="58" t="s">
        <v>91</v>
      </c>
      <c r="C14" s="59" t="s">
        <v>0</v>
      </c>
      <c r="D14" s="60">
        <v>2</v>
      </c>
      <c r="E14" s="61">
        <v>3716.44</v>
      </c>
      <c r="F14" s="61">
        <f t="shared" si="1"/>
        <v>7432.88</v>
      </c>
      <c r="G14" s="62">
        <f>F14/$F$71</f>
        <v>5.7484507856765694E-3</v>
      </c>
      <c r="I14" s="60">
        <v>2</v>
      </c>
      <c r="K14" s="31">
        <f t="shared" si="0"/>
        <v>7432.88</v>
      </c>
    </row>
    <row r="15" spans="1:11" ht="22.5" x14ac:dyDescent="0.2">
      <c r="A15" s="51" t="s">
        <v>80</v>
      </c>
      <c r="B15" s="52" t="s">
        <v>73</v>
      </c>
      <c r="C15" s="53"/>
      <c r="D15" s="54"/>
      <c r="E15" s="55"/>
      <c r="F15" s="55">
        <f>SUM(F13:F14)</f>
        <v>16136.880000000001</v>
      </c>
      <c r="G15" s="56">
        <f>F15/$F$71</f>
        <v>1.2479962075853307E-2</v>
      </c>
      <c r="I15" s="54"/>
      <c r="K15" s="31">
        <f t="shared" si="0"/>
        <v>0</v>
      </c>
    </row>
    <row r="16" spans="1:11" x14ac:dyDescent="0.2">
      <c r="A16" s="51" t="s">
        <v>21</v>
      </c>
      <c r="B16" s="52" t="s">
        <v>47</v>
      </c>
      <c r="C16" s="53"/>
      <c r="D16" s="54"/>
      <c r="E16" s="55"/>
      <c r="F16" s="55"/>
      <c r="G16" s="56"/>
      <c r="I16" s="54"/>
      <c r="K16" s="31">
        <f t="shared" si="0"/>
        <v>0</v>
      </c>
    </row>
    <row r="17" spans="1:11" ht="33.75" x14ac:dyDescent="0.2">
      <c r="A17" s="57" t="s">
        <v>58</v>
      </c>
      <c r="B17" s="58" t="s">
        <v>46</v>
      </c>
      <c r="C17" s="59" t="s">
        <v>72</v>
      </c>
      <c r="D17" s="60">
        <v>15</v>
      </c>
      <c r="E17" s="61">
        <v>2317.54</v>
      </c>
      <c r="F17" s="61">
        <f>ROUND(D17*E17,2)</f>
        <v>34763.1</v>
      </c>
      <c r="G17" s="62">
        <f>F17/$F$71</f>
        <v>2.6885133287171747E-2</v>
      </c>
      <c r="I17" s="60">
        <v>40</v>
      </c>
      <c r="K17" s="31">
        <f t="shared" si="0"/>
        <v>34763.1</v>
      </c>
    </row>
    <row r="18" spans="1:11" x14ac:dyDescent="0.2">
      <c r="A18" s="51" t="s">
        <v>21</v>
      </c>
      <c r="B18" s="52" t="s">
        <v>4</v>
      </c>
      <c r="C18" s="53"/>
      <c r="D18" s="54"/>
      <c r="E18" s="55"/>
      <c r="F18" s="55">
        <f>SUM(F17)</f>
        <v>34763.1</v>
      </c>
      <c r="G18" s="56">
        <f>F18/$F$71</f>
        <v>2.6885133287171747E-2</v>
      </c>
      <c r="I18" s="54"/>
      <c r="K18" s="31">
        <f t="shared" si="0"/>
        <v>0</v>
      </c>
    </row>
    <row r="19" spans="1:11" x14ac:dyDescent="0.2">
      <c r="A19" s="51" t="s">
        <v>61</v>
      </c>
      <c r="B19" s="52" t="s">
        <v>106</v>
      </c>
      <c r="C19" s="53"/>
      <c r="D19" s="54"/>
      <c r="E19" s="55"/>
      <c r="F19" s="55"/>
      <c r="G19" s="56"/>
      <c r="I19" s="54"/>
      <c r="K19" s="31">
        <f t="shared" si="0"/>
        <v>0</v>
      </c>
    </row>
    <row r="20" spans="1:11" ht="22.5" x14ac:dyDescent="0.2">
      <c r="A20" s="57"/>
      <c r="B20" s="58" t="s">
        <v>107</v>
      </c>
      <c r="C20" s="59" t="s">
        <v>40</v>
      </c>
      <c r="D20" s="60">
        <v>30</v>
      </c>
      <c r="E20" s="61">
        <v>1154.1400000000001</v>
      </c>
      <c r="F20" s="61">
        <f t="shared" ref="F20:F26" si="2">ROUND(D20*E20,2)</f>
        <v>34624.199999999997</v>
      </c>
      <c r="G20" s="62">
        <f t="shared" ref="G20:G27" si="3">F20/$F$71</f>
        <v>2.6777710617341147E-2</v>
      </c>
      <c r="I20" s="60">
        <v>80</v>
      </c>
      <c r="K20" s="31">
        <f t="shared" si="0"/>
        <v>34624.199999999997</v>
      </c>
    </row>
    <row r="21" spans="1:11" ht="22.5" x14ac:dyDescent="0.2">
      <c r="A21" s="57"/>
      <c r="B21" s="58" t="s">
        <v>108</v>
      </c>
      <c r="C21" s="59" t="s">
        <v>40</v>
      </c>
      <c r="D21" s="60">
        <v>50</v>
      </c>
      <c r="E21" s="61">
        <v>1231.22</v>
      </c>
      <c r="F21" s="61">
        <f t="shared" si="2"/>
        <v>61561</v>
      </c>
      <c r="G21" s="62">
        <f t="shared" si="3"/>
        <v>4.7610129427225423E-2</v>
      </c>
      <c r="I21" s="60">
        <v>20</v>
      </c>
      <c r="K21" s="31">
        <f t="shared" si="0"/>
        <v>61561</v>
      </c>
    </row>
    <row r="22" spans="1:11" ht="22.5" x14ac:dyDescent="0.2">
      <c r="A22" s="57"/>
      <c r="B22" s="58" t="s">
        <v>109</v>
      </c>
      <c r="C22" s="59" t="s">
        <v>40</v>
      </c>
      <c r="D22" s="60">
        <v>20</v>
      </c>
      <c r="E22" s="61">
        <v>1320.87</v>
      </c>
      <c r="F22" s="61">
        <f t="shared" si="2"/>
        <v>26417.4</v>
      </c>
      <c r="G22" s="62">
        <f t="shared" si="3"/>
        <v>2.0430724535514123E-2</v>
      </c>
      <c r="I22" s="60">
        <v>20</v>
      </c>
      <c r="K22" s="31">
        <f t="shared" si="0"/>
        <v>26417.4</v>
      </c>
    </row>
    <row r="23" spans="1:11" ht="22.5" x14ac:dyDescent="0.2">
      <c r="A23" s="57"/>
      <c r="B23" s="58" t="s">
        <v>110</v>
      </c>
      <c r="C23" s="59" t="s">
        <v>40</v>
      </c>
      <c r="D23" s="60">
        <v>20</v>
      </c>
      <c r="E23" s="61">
        <v>1208.6300000000001</v>
      </c>
      <c r="F23" s="61">
        <f t="shared" si="2"/>
        <v>24172.6</v>
      </c>
      <c r="G23" s="62">
        <f t="shared" si="3"/>
        <v>1.8694638075933613E-2</v>
      </c>
      <c r="I23" s="60">
        <v>80</v>
      </c>
      <c r="K23" s="31">
        <f t="shared" si="0"/>
        <v>24172.6</v>
      </c>
    </row>
    <row r="24" spans="1:11" ht="22.5" x14ac:dyDescent="0.2">
      <c r="A24" s="57"/>
      <c r="B24" s="58" t="s">
        <v>111</v>
      </c>
      <c r="C24" s="59" t="s">
        <v>40</v>
      </c>
      <c r="D24" s="60">
        <v>40</v>
      </c>
      <c r="E24" s="61">
        <v>1270.08</v>
      </c>
      <c r="F24" s="61">
        <f t="shared" si="2"/>
        <v>50803.199999999997</v>
      </c>
      <c r="G24" s="62">
        <f t="shared" si="3"/>
        <v>3.9290247515752157E-2</v>
      </c>
      <c r="I24" s="60">
        <v>100</v>
      </c>
      <c r="K24" s="31">
        <f t="shared" si="0"/>
        <v>50803.199999999997</v>
      </c>
    </row>
    <row r="25" spans="1:11" ht="22.5" x14ac:dyDescent="0.2">
      <c r="A25" s="57"/>
      <c r="B25" s="58" t="s">
        <v>112</v>
      </c>
      <c r="C25" s="59" t="s">
        <v>40</v>
      </c>
      <c r="D25" s="60">
        <v>40</v>
      </c>
      <c r="E25" s="61">
        <v>1349.87</v>
      </c>
      <c r="F25" s="61">
        <f t="shared" si="2"/>
        <v>53994.8</v>
      </c>
      <c r="G25" s="62">
        <f t="shared" si="3"/>
        <v>4.1758571439663932E-2</v>
      </c>
      <c r="I25" s="60">
        <v>50</v>
      </c>
      <c r="K25" s="31">
        <f t="shared" si="0"/>
        <v>53994.8</v>
      </c>
    </row>
    <row r="26" spans="1:11" ht="22.5" x14ac:dyDescent="0.2">
      <c r="A26" s="57"/>
      <c r="B26" s="58" t="s">
        <v>113</v>
      </c>
      <c r="C26" s="59" t="s">
        <v>40</v>
      </c>
      <c r="D26" s="60">
        <v>10</v>
      </c>
      <c r="E26" s="61">
        <v>1396.9</v>
      </c>
      <c r="F26" s="61">
        <f t="shared" si="2"/>
        <v>13969</v>
      </c>
      <c r="G26" s="62">
        <f t="shared" si="3"/>
        <v>1.0803364109889571E-2</v>
      </c>
      <c r="I26" s="60">
        <v>50</v>
      </c>
      <c r="K26" s="31">
        <f t="shared" si="0"/>
        <v>13969</v>
      </c>
    </row>
    <row r="27" spans="1:11" x14ac:dyDescent="0.2">
      <c r="A27" s="51" t="s">
        <v>61</v>
      </c>
      <c r="B27" s="52" t="s">
        <v>8</v>
      </c>
      <c r="C27" s="53"/>
      <c r="D27" s="54"/>
      <c r="E27" s="55"/>
      <c r="F27" s="55">
        <f>SUM(F20:F26)</f>
        <v>265542.2</v>
      </c>
      <c r="G27" s="56">
        <f t="shared" si="3"/>
        <v>0.20536538572131996</v>
      </c>
      <c r="I27" s="54"/>
      <c r="K27" s="31">
        <f t="shared" si="0"/>
        <v>0</v>
      </c>
    </row>
    <row r="28" spans="1:11" x14ac:dyDescent="0.2">
      <c r="A28" s="51" t="s">
        <v>63</v>
      </c>
      <c r="B28" s="52" t="s">
        <v>45</v>
      </c>
      <c r="C28" s="53"/>
      <c r="D28" s="54"/>
      <c r="E28" s="55"/>
      <c r="F28" s="55"/>
      <c r="G28" s="56"/>
      <c r="I28" s="54"/>
      <c r="K28" s="31">
        <f t="shared" si="0"/>
        <v>0</v>
      </c>
    </row>
    <row r="29" spans="1:11" ht="45" x14ac:dyDescent="0.2">
      <c r="A29" s="57" t="s">
        <v>86</v>
      </c>
      <c r="B29" s="58" t="s">
        <v>30</v>
      </c>
      <c r="C29" s="59" t="s">
        <v>0</v>
      </c>
      <c r="D29" s="60">
        <v>1</v>
      </c>
      <c r="E29" s="61">
        <v>19853.64</v>
      </c>
      <c r="F29" s="61">
        <f>ROUND(D29*E29,2)</f>
        <v>19853.64</v>
      </c>
      <c r="G29" s="62">
        <f>F29/$F$71</f>
        <v>1.5354434950724317E-2</v>
      </c>
      <c r="I29" s="60">
        <v>1</v>
      </c>
      <c r="K29" s="31">
        <f t="shared" si="0"/>
        <v>19853.64</v>
      </c>
    </row>
    <row r="30" spans="1:11" x14ac:dyDescent="0.2">
      <c r="A30" s="51" t="s">
        <v>63</v>
      </c>
      <c r="B30" s="52" t="s">
        <v>75</v>
      </c>
      <c r="C30" s="53"/>
      <c r="D30" s="54"/>
      <c r="E30" s="55"/>
      <c r="F30" s="55">
        <f>SUM(F29)</f>
        <v>19853.64</v>
      </c>
      <c r="G30" s="56">
        <f>F30/$F$71</f>
        <v>1.5354434950724317E-2</v>
      </c>
      <c r="I30" s="54"/>
      <c r="K30" s="31">
        <f t="shared" si="0"/>
        <v>0</v>
      </c>
    </row>
    <row r="31" spans="1:11" x14ac:dyDescent="0.2">
      <c r="A31" s="51" t="s">
        <v>10</v>
      </c>
      <c r="B31" s="52" t="s">
        <v>114</v>
      </c>
      <c r="C31" s="53"/>
      <c r="D31" s="54"/>
      <c r="E31" s="55"/>
      <c r="F31" s="55"/>
      <c r="G31" s="56"/>
      <c r="I31" s="54"/>
      <c r="K31" s="31">
        <f t="shared" si="0"/>
        <v>0</v>
      </c>
    </row>
    <row r="32" spans="1:11" ht="22.5" x14ac:dyDescent="0.2">
      <c r="A32" s="57"/>
      <c r="B32" s="58" t="s">
        <v>115</v>
      </c>
      <c r="C32" s="59" t="s">
        <v>40</v>
      </c>
      <c r="D32" s="60">
        <v>30</v>
      </c>
      <c r="E32" s="61">
        <v>950.7</v>
      </c>
      <c r="F32" s="61">
        <f t="shared" ref="F32:F38" si="4">ROUND(D32*E32,2)</f>
        <v>28521</v>
      </c>
      <c r="G32" s="62">
        <f t="shared" ref="G32:G39" si="5">F32/$F$71</f>
        <v>2.2057609548153802E-2</v>
      </c>
      <c r="I32" s="60">
        <v>80</v>
      </c>
      <c r="K32" s="31">
        <f t="shared" si="0"/>
        <v>28521</v>
      </c>
    </row>
    <row r="33" spans="1:11" ht="22.5" x14ac:dyDescent="0.2">
      <c r="A33" s="57"/>
      <c r="B33" s="58" t="s">
        <v>116</v>
      </c>
      <c r="C33" s="59" t="s">
        <v>40</v>
      </c>
      <c r="D33" s="60">
        <v>50</v>
      </c>
      <c r="E33" s="61">
        <v>1032.5899999999999</v>
      </c>
      <c r="F33" s="61">
        <f t="shared" si="4"/>
        <v>51629.5</v>
      </c>
      <c r="G33" s="62">
        <f t="shared" si="5"/>
        <v>3.9929292527134626E-2</v>
      </c>
      <c r="I33" s="60">
        <v>20</v>
      </c>
      <c r="K33" s="31">
        <f t="shared" si="0"/>
        <v>51629.5</v>
      </c>
    </row>
    <row r="34" spans="1:11" ht="22.5" x14ac:dyDescent="0.2">
      <c r="A34" s="57"/>
      <c r="B34" s="58" t="s">
        <v>117</v>
      </c>
      <c r="C34" s="59" t="s">
        <v>40</v>
      </c>
      <c r="D34" s="60">
        <v>20</v>
      </c>
      <c r="E34" s="61">
        <v>1094.23</v>
      </c>
      <c r="F34" s="61">
        <f t="shared" si="4"/>
        <v>21884.6</v>
      </c>
      <c r="G34" s="62">
        <f t="shared" si="5"/>
        <v>1.6925141541934949E-2</v>
      </c>
      <c r="I34" s="60">
        <v>20</v>
      </c>
      <c r="K34" s="31">
        <f t="shared" si="0"/>
        <v>21884.6</v>
      </c>
    </row>
    <row r="35" spans="1:11" ht="22.5" x14ac:dyDescent="0.2">
      <c r="A35" s="57"/>
      <c r="B35" s="58" t="s">
        <v>118</v>
      </c>
      <c r="C35" s="59" t="s">
        <v>40</v>
      </c>
      <c r="D35" s="60">
        <v>20</v>
      </c>
      <c r="E35" s="61">
        <v>1086.5999999999999</v>
      </c>
      <c r="F35" s="61">
        <f t="shared" si="4"/>
        <v>21732</v>
      </c>
      <c r="G35" s="62">
        <f t="shared" si="5"/>
        <v>1.6807123547578219E-2</v>
      </c>
      <c r="I35" s="60">
        <v>100</v>
      </c>
      <c r="K35" s="31">
        <f t="shared" si="0"/>
        <v>21732</v>
      </c>
    </row>
    <row r="36" spans="1:11" ht="22.5" x14ac:dyDescent="0.2">
      <c r="A36" s="57"/>
      <c r="B36" s="58" t="s">
        <v>119</v>
      </c>
      <c r="C36" s="59" t="s">
        <v>40</v>
      </c>
      <c r="D36" s="60">
        <v>40</v>
      </c>
      <c r="E36" s="61">
        <v>1107.5</v>
      </c>
      <c r="F36" s="61">
        <f t="shared" si="4"/>
        <v>44300</v>
      </c>
      <c r="G36" s="62">
        <f t="shared" si="5"/>
        <v>3.4260793905655951E-2</v>
      </c>
      <c r="I36" s="60">
        <v>100</v>
      </c>
      <c r="K36" s="31">
        <f t="shared" si="0"/>
        <v>44300</v>
      </c>
    </row>
    <row r="37" spans="1:11" ht="22.5" x14ac:dyDescent="0.2">
      <c r="A37" s="57"/>
      <c r="B37" s="58" t="s">
        <v>120</v>
      </c>
      <c r="C37" s="59" t="s">
        <v>40</v>
      </c>
      <c r="D37" s="60">
        <v>40</v>
      </c>
      <c r="E37" s="61">
        <v>1185.83</v>
      </c>
      <c r="F37" s="61">
        <f t="shared" si="4"/>
        <v>47433.2</v>
      </c>
      <c r="G37" s="62">
        <f t="shared" si="5"/>
        <v>3.6683952358595034E-2</v>
      </c>
      <c r="I37" s="60">
        <v>50</v>
      </c>
      <c r="K37" s="31">
        <f t="shared" si="0"/>
        <v>47433.2</v>
      </c>
    </row>
    <row r="38" spans="1:11" ht="22.5" x14ac:dyDescent="0.2">
      <c r="A38" s="57"/>
      <c r="B38" s="58" t="s">
        <v>121</v>
      </c>
      <c r="C38" s="59" t="s">
        <v>40</v>
      </c>
      <c r="D38" s="60">
        <v>10</v>
      </c>
      <c r="E38" s="61">
        <v>1251.18</v>
      </c>
      <c r="F38" s="61">
        <f t="shared" si="4"/>
        <v>12511.8</v>
      </c>
      <c r="G38" s="62">
        <f t="shared" si="5"/>
        <v>9.6763928033586043E-3</v>
      </c>
      <c r="I38" s="60">
        <v>50</v>
      </c>
      <c r="K38" s="31">
        <f t="shared" si="0"/>
        <v>12511.8</v>
      </c>
    </row>
    <row r="39" spans="1:11" x14ac:dyDescent="0.2">
      <c r="A39" s="51" t="s">
        <v>10</v>
      </c>
      <c r="B39" s="52" t="s">
        <v>122</v>
      </c>
      <c r="C39" s="53"/>
      <c r="D39" s="54"/>
      <c r="E39" s="55"/>
      <c r="F39" s="55">
        <f>SUM(F32:F38)</f>
        <v>228012.09999999998</v>
      </c>
      <c r="G39" s="56">
        <f t="shared" si="5"/>
        <v>0.17634030623241118</v>
      </c>
      <c r="I39" s="54"/>
      <c r="K39" s="31">
        <f t="shared" si="0"/>
        <v>0</v>
      </c>
    </row>
    <row r="40" spans="1:11" x14ac:dyDescent="0.2">
      <c r="A40" s="51" t="s">
        <v>41</v>
      </c>
      <c r="B40" s="52" t="s">
        <v>29</v>
      </c>
      <c r="C40" s="53"/>
      <c r="D40" s="54"/>
      <c r="E40" s="55"/>
      <c r="F40" s="55"/>
      <c r="G40" s="56"/>
      <c r="I40" s="54"/>
      <c r="K40" s="31">
        <f t="shared" si="0"/>
        <v>0</v>
      </c>
    </row>
    <row r="41" spans="1:11" ht="22.5" x14ac:dyDescent="0.2">
      <c r="A41" s="57"/>
      <c r="B41" s="58" t="s">
        <v>123</v>
      </c>
      <c r="C41" s="59" t="s">
        <v>40</v>
      </c>
      <c r="D41" s="60">
        <v>20</v>
      </c>
      <c r="E41" s="61">
        <v>1187.5</v>
      </c>
      <c r="F41" s="61">
        <f t="shared" ref="F41:F44" si="6">ROUND(D41*E41,2)</f>
        <v>23750</v>
      </c>
      <c r="G41" s="62">
        <f>F41/$F$71</f>
        <v>1.8367807116463405E-2</v>
      </c>
      <c r="I41" s="60">
        <v>20</v>
      </c>
      <c r="K41" s="31">
        <f t="shared" si="0"/>
        <v>23750</v>
      </c>
    </row>
    <row r="42" spans="1:11" ht="33.75" x14ac:dyDescent="0.2">
      <c r="A42" s="57"/>
      <c r="B42" s="58" t="s">
        <v>97</v>
      </c>
      <c r="C42" s="59" t="s">
        <v>40</v>
      </c>
      <c r="D42" s="60">
        <v>20</v>
      </c>
      <c r="E42" s="61">
        <v>546.57000000000005</v>
      </c>
      <c r="F42" s="61">
        <f t="shared" si="6"/>
        <v>10931.4</v>
      </c>
      <c r="G42" s="62">
        <f>F42/$F$71</f>
        <v>8.454140914227708E-3</v>
      </c>
      <c r="I42" s="60">
        <v>20</v>
      </c>
      <c r="K42" s="31">
        <f t="shared" si="0"/>
        <v>10931.4</v>
      </c>
    </row>
    <row r="43" spans="1:11" ht="33.75" x14ac:dyDescent="0.2">
      <c r="A43" s="57"/>
      <c r="B43" s="58" t="s">
        <v>124</v>
      </c>
      <c r="C43" s="59" t="s">
        <v>40</v>
      </c>
      <c r="D43" s="60">
        <v>20</v>
      </c>
      <c r="E43" s="61">
        <v>2265.4499999999998</v>
      </c>
      <c r="F43" s="61">
        <f t="shared" si="6"/>
        <v>45309</v>
      </c>
      <c r="G43" s="62">
        <f>F43/$F$71</f>
        <v>3.5041135690098549E-2</v>
      </c>
      <c r="I43" s="60">
        <v>20</v>
      </c>
      <c r="K43" s="31">
        <f t="shared" si="0"/>
        <v>45309</v>
      </c>
    </row>
    <row r="44" spans="1:11" ht="33.75" x14ac:dyDescent="0.2">
      <c r="A44" s="57"/>
      <c r="B44" s="58" t="s">
        <v>125</v>
      </c>
      <c r="C44" s="59" t="s">
        <v>40</v>
      </c>
      <c r="D44" s="60">
        <v>20</v>
      </c>
      <c r="E44" s="61">
        <v>156.38</v>
      </c>
      <c r="F44" s="61">
        <f t="shared" si="6"/>
        <v>3127.6</v>
      </c>
      <c r="G44" s="62">
        <f>F44/$F$71</f>
        <v>2.4188275173663556E-3</v>
      </c>
      <c r="I44" s="60">
        <v>20</v>
      </c>
      <c r="K44" s="31">
        <f t="shared" si="0"/>
        <v>3127.6</v>
      </c>
    </row>
    <row r="45" spans="1:11" x14ac:dyDescent="0.2">
      <c r="A45" s="51" t="s">
        <v>41</v>
      </c>
      <c r="B45" s="52" t="s">
        <v>68</v>
      </c>
      <c r="C45" s="53"/>
      <c r="D45" s="54"/>
      <c r="E45" s="55"/>
      <c r="F45" s="55">
        <f>SUM(F41:F44)</f>
        <v>83118</v>
      </c>
      <c r="G45" s="56">
        <f>F45/$F$71</f>
        <v>6.428191123815602E-2</v>
      </c>
      <c r="I45" s="54"/>
      <c r="K45" s="31">
        <f t="shared" si="0"/>
        <v>0</v>
      </c>
    </row>
    <row r="46" spans="1:11" x14ac:dyDescent="0.2">
      <c r="A46" s="51" t="s">
        <v>78</v>
      </c>
      <c r="B46" s="52" t="s">
        <v>33</v>
      </c>
      <c r="C46" s="53"/>
      <c r="D46" s="54"/>
      <c r="E46" s="55"/>
      <c r="F46" s="55"/>
      <c r="G46" s="56"/>
      <c r="I46" s="54"/>
      <c r="K46" s="31">
        <f t="shared" si="0"/>
        <v>0</v>
      </c>
    </row>
    <row r="47" spans="1:11" ht="33.75" x14ac:dyDescent="0.2">
      <c r="A47" s="57" t="s">
        <v>69</v>
      </c>
      <c r="B47" s="58" t="s">
        <v>56</v>
      </c>
      <c r="C47" s="59" t="s">
        <v>50</v>
      </c>
      <c r="D47" s="60">
        <v>16.8</v>
      </c>
      <c r="E47" s="61">
        <v>2021.1</v>
      </c>
      <c r="F47" s="61">
        <f>ROUND(D47*E47,2)</f>
        <v>33954.480000000003</v>
      </c>
      <c r="G47" s="62">
        <f>F47/$F$71</f>
        <v>2.6259761658097451E-2</v>
      </c>
      <c r="I47" s="60">
        <v>24.844000000000001</v>
      </c>
      <c r="K47" s="31">
        <f t="shared" ref="K47" si="7">ROUND(D47*E47,2)</f>
        <v>33954.480000000003</v>
      </c>
    </row>
    <row r="48" spans="1:11" x14ac:dyDescent="0.2">
      <c r="A48" s="51" t="s">
        <v>78</v>
      </c>
      <c r="B48" s="52" t="s">
        <v>74</v>
      </c>
      <c r="C48" s="53"/>
      <c r="D48" s="54"/>
      <c r="E48" s="55"/>
      <c r="F48" s="55">
        <f>SUM(F47:F47)</f>
        <v>33954.480000000003</v>
      </c>
      <c r="G48" s="56">
        <f>F48/$F$71</f>
        <v>2.6259761658097451E-2</v>
      </c>
      <c r="I48" s="54"/>
      <c r="K48" s="31">
        <f t="shared" si="0"/>
        <v>0</v>
      </c>
    </row>
    <row r="49" spans="1:11" x14ac:dyDescent="0.2">
      <c r="A49" s="51" t="s">
        <v>81</v>
      </c>
      <c r="B49" s="52" t="s">
        <v>15</v>
      </c>
      <c r="C49" s="53"/>
      <c r="D49" s="54"/>
      <c r="E49" s="55"/>
      <c r="F49" s="55"/>
      <c r="G49" s="56"/>
      <c r="I49" s="54"/>
      <c r="K49" s="31">
        <f t="shared" si="0"/>
        <v>0</v>
      </c>
    </row>
    <row r="50" spans="1:11" ht="33.75" x14ac:dyDescent="0.2">
      <c r="A50" s="57"/>
      <c r="B50" s="58" t="s">
        <v>98</v>
      </c>
      <c r="C50" s="59" t="s">
        <v>40</v>
      </c>
      <c r="D50" s="60">
        <v>70</v>
      </c>
      <c r="E50" s="61">
        <v>1331.01</v>
      </c>
      <c r="F50" s="61">
        <f t="shared" ref="F50:F52" si="8">ROUND(D50*E50,2)</f>
        <v>93170.7</v>
      </c>
      <c r="G50" s="62">
        <f>F50/$F$71</f>
        <v>7.2056481958142196E-2</v>
      </c>
      <c r="I50" s="60">
        <v>80</v>
      </c>
      <c r="K50" s="31">
        <f t="shared" si="0"/>
        <v>93170.7</v>
      </c>
    </row>
    <row r="51" spans="1:11" ht="33.75" x14ac:dyDescent="0.2">
      <c r="A51" s="57"/>
      <c r="B51" s="58" t="s">
        <v>99</v>
      </c>
      <c r="C51" s="59" t="s">
        <v>40</v>
      </c>
      <c r="D51" s="60">
        <v>140</v>
      </c>
      <c r="E51" s="61">
        <v>1512.04</v>
      </c>
      <c r="F51" s="61">
        <f t="shared" si="8"/>
        <v>211685.6</v>
      </c>
      <c r="G51" s="62">
        <f>F51/$F$71</f>
        <v>0.16371369558454005</v>
      </c>
      <c r="I51" s="60">
        <v>220</v>
      </c>
      <c r="K51" s="31">
        <f t="shared" si="0"/>
        <v>211685.6</v>
      </c>
    </row>
    <row r="52" spans="1:11" ht="33.75" x14ac:dyDescent="0.2">
      <c r="A52" s="57"/>
      <c r="B52" s="58" t="s">
        <v>100</v>
      </c>
      <c r="C52" s="59" t="s">
        <v>40</v>
      </c>
      <c r="D52" s="60">
        <v>210</v>
      </c>
      <c r="E52" s="61">
        <v>177.6</v>
      </c>
      <c r="F52" s="61">
        <f t="shared" si="8"/>
        <v>37296</v>
      </c>
      <c r="G52" s="62">
        <f>F52/$F$71</f>
        <v>2.8844030914341862E-2</v>
      </c>
      <c r="I52" s="60">
        <v>300</v>
      </c>
      <c r="K52" s="31">
        <f t="shared" si="0"/>
        <v>37296</v>
      </c>
    </row>
    <row r="53" spans="1:11" x14ac:dyDescent="0.2">
      <c r="A53" s="51" t="s">
        <v>81</v>
      </c>
      <c r="B53" s="52" t="s">
        <v>36</v>
      </c>
      <c r="C53" s="53"/>
      <c r="D53" s="54"/>
      <c r="E53" s="55"/>
      <c r="F53" s="55">
        <f>SUM(F50:F52)</f>
        <v>342152.3</v>
      </c>
      <c r="G53" s="56">
        <f>F53/$F$71</f>
        <v>0.2646142084570241</v>
      </c>
      <c r="I53" s="54"/>
      <c r="K53" s="31">
        <f t="shared" si="0"/>
        <v>0</v>
      </c>
    </row>
    <row r="54" spans="1:11" x14ac:dyDescent="0.2">
      <c r="A54" s="51" t="s">
        <v>44</v>
      </c>
      <c r="B54" s="52" t="s">
        <v>83</v>
      </c>
      <c r="C54" s="53"/>
      <c r="D54" s="54"/>
      <c r="E54" s="55"/>
      <c r="F54" s="55"/>
      <c r="G54" s="56"/>
      <c r="I54" s="54"/>
      <c r="K54" s="31">
        <f t="shared" si="0"/>
        <v>0</v>
      </c>
    </row>
    <row r="55" spans="1:11" ht="33.75" x14ac:dyDescent="0.2">
      <c r="A55" s="57" t="s">
        <v>20</v>
      </c>
      <c r="B55" s="58" t="s">
        <v>23</v>
      </c>
      <c r="C55" s="59" t="s">
        <v>27</v>
      </c>
      <c r="D55" s="60">
        <v>260</v>
      </c>
      <c r="E55" s="61">
        <v>64.64</v>
      </c>
      <c r="F55" s="61">
        <f t="shared" ref="F55:F63" si="9">ROUND(D55*E55,2)</f>
        <v>16806.400000000001</v>
      </c>
      <c r="G55" s="62">
        <f t="shared" ref="G55:G64" si="10">F55/$F$71</f>
        <v>1.2997756358826553E-2</v>
      </c>
      <c r="I55" s="60">
        <v>300</v>
      </c>
      <c r="K55" s="31">
        <f t="shared" si="0"/>
        <v>16806.400000000001</v>
      </c>
    </row>
    <row r="56" spans="1:11" ht="22.5" x14ac:dyDescent="0.2">
      <c r="A56" s="57" t="s">
        <v>79</v>
      </c>
      <c r="B56" s="58" t="s">
        <v>28</v>
      </c>
      <c r="C56" s="59" t="s">
        <v>3</v>
      </c>
      <c r="D56" s="60">
        <v>24</v>
      </c>
      <c r="E56" s="61">
        <v>1054.67</v>
      </c>
      <c r="F56" s="61">
        <f t="shared" si="9"/>
        <v>25312.080000000002</v>
      </c>
      <c r="G56" s="62">
        <f t="shared" si="10"/>
        <v>1.9575890659220677E-2</v>
      </c>
      <c r="I56" s="60">
        <v>24</v>
      </c>
      <c r="K56" s="31">
        <f t="shared" si="0"/>
        <v>25312.080000000002</v>
      </c>
    </row>
    <row r="57" spans="1:11" ht="33.75" x14ac:dyDescent="0.2">
      <c r="A57" s="57" t="s">
        <v>17</v>
      </c>
      <c r="B57" s="58" t="s">
        <v>126</v>
      </c>
      <c r="C57" s="59" t="s">
        <v>0</v>
      </c>
      <c r="D57" s="60">
        <v>1</v>
      </c>
      <c r="E57" s="61">
        <v>121717.54</v>
      </c>
      <c r="F57" s="61">
        <f t="shared" si="9"/>
        <v>121717.54</v>
      </c>
      <c r="G57" s="62">
        <f t="shared" si="10"/>
        <v>9.4134075680438703E-2</v>
      </c>
      <c r="I57" s="60">
        <v>1</v>
      </c>
      <c r="K57" s="31">
        <f t="shared" si="0"/>
        <v>121717.54</v>
      </c>
    </row>
    <row r="58" spans="1:11" ht="33.75" x14ac:dyDescent="0.2">
      <c r="A58" s="57" t="s">
        <v>76</v>
      </c>
      <c r="B58" s="58" t="s">
        <v>127</v>
      </c>
      <c r="C58" s="59" t="s">
        <v>3</v>
      </c>
      <c r="D58" s="60">
        <v>12</v>
      </c>
      <c r="E58" s="61">
        <v>2291.63</v>
      </c>
      <c r="F58" s="61">
        <f t="shared" si="9"/>
        <v>27499.56</v>
      </c>
      <c r="G58" s="62">
        <f t="shared" si="10"/>
        <v>2.1267646899688946E-2</v>
      </c>
      <c r="I58" s="60">
        <v>12</v>
      </c>
      <c r="K58" s="31">
        <f t="shared" si="0"/>
        <v>27499.56</v>
      </c>
    </row>
    <row r="59" spans="1:11" ht="33.75" x14ac:dyDescent="0.2">
      <c r="A59" s="57" t="s">
        <v>22</v>
      </c>
      <c r="B59" s="58" t="s">
        <v>26</v>
      </c>
      <c r="C59" s="59" t="s">
        <v>0</v>
      </c>
      <c r="D59" s="60">
        <v>1</v>
      </c>
      <c r="E59" s="61">
        <v>6596.58</v>
      </c>
      <c r="F59" s="61">
        <f t="shared" si="9"/>
        <v>6596.58</v>
      </c>
      <c r="G59" s="62">
        <f t="shared" si="10"/>
        <v>5.101671960771376E-3</v>
      </c>
      <c r="I59" s="60">
        <v>1</v>
      </c>
      <c r="K59" s="31">
        <f t="shared" si="0"/>
        <v>6596.58</v>
      </c>
    </row>
    <row r="60" spans="1:11" ht="45" x14ac:dyDescent="0.2">
      <c r="A60" s="57" t="s">
        <v>62</v>
      </c>
      <c r="B60" s="58" t="s">
        <v>52</v>
      </c>
      <c r="C60" s="59" t="s">
        <v>0</v>
      </c>
      <c r="D60" s="60">
        <v>1</v>
      </c>
      <c r="E60" s="61">
        <v>20499.669999999998</v>
      </c>
      <c r="F60" s="61">
        <f t="shared" si="9"/>
        <v>20499.669999999998</v>
      </c>
      <c r="G60" s="62">
        <f t="shared" si="10"/>
        <v>1.585406250573269E-2</v>
      </c>
      <c r="I60" s="60">
        <v>1</v>
      </c>
      <c r="K60" s="31">
        <f t="shared" si="0"/>
        <v>20499.669999999998</v>
      </c>
    </row>
    <row r="61" spans="1:11" ht="33.75" x14ac:dyDescent="0.2">
      <c r="A61" s="57" t="s">
        <v>42</v>
      </c>
      <c r="B61" s="58" t="s">
        <v>89</v>
      </c>
      <c r="C61" s="59" t="s">
        <v>14</v>
      </c>
      <c r="D61" s="60">
        <f>150*0+10*10</f>
        <v>100</v>
      </c>
      <c r="E61" s="61">
        <v>98.03</v>
      </c>
      <c r="F61" s="61">
        <f t="shared" si="9"/>
        <v>9803</v>
      </c>
      <c r="G61" s="62">
        <f t="shared" si="10"/>
        <v>7.5814573963238216E-3</v>
      </c>
      <c r="I61" s="60">
        <v>150</v>
      </c>
      <c r="J61" s="31" t="s">
        <v>103</v>
      </c>
      <c r="K61" s="31">
        <f t="shared" si="0"/>
        <v>9803</v>
      </c>
    </row>
    <row r="62" spans="1:11" x14ac:dyDescent="0.2">
      <c r="A62" s="57" t="s">
        <v>9</v>
      </c>
      <c r="B62" s="58" t="s">
        <v>35</v>
      </c>
      <c r="C62" s="59" t="s">
        <v>50</v>
      </c>
      <c r="D62" s="60">
        <f>ROUND(150*0+(20*2.54/2/100)^2*PI()/4*20+(16*2.54/2/100)^2*PI()/4*(210-20),2)</f>
        <v>7.17</v>
      </c>
      <c r="E62" s="61">
        <v>237.31</v>
      </c>
      <c r="F62" s="61">
        <f t="shared" si="9"/>
        <v>1701.51</v>
      </c>
      <c r="G62" s="62">
        <f t="shared" si="10"/>
        <v>1.3159161047045747E-3</v>
      </c>
      <c r="I62" s="60">
        <v>150</v>
      </c>
      <c r="J62" s="31" t="s">
        <v>101</v>
      </c>
      <c r="K62" s="31">
        <f t="shared" si="0"/>
        <v>1701.51</v>
      </c>
    </row>
    <row r="63" spans="1:11" ht="22.5" x14ac:dyDescent="0.2">
      <c r="A63" s="57" t="s">
        <v>11</v>
      </c>
      <c r="B63" s="58" t="s">
        <v>6</v>
      </c>
      <c r="C63" s="59" t="s">
        <v>50</v>
      </c>
      <c r="D63" s="60">
        <f>100*0+D61*0.3*1.3</f>
        <v>39</v>
      </c>
      <c r="E63" s="61">
        <v>262.99</v>
      </c>
      <c r="F63" s="61">
        <f t="shared" si="9"/>
        <v>10256.61</v>
      </c>
      <c r="G63" s="62">
        <f t="shared" si="10"/>
        <v>7.9322709115279902E-3</v>
      </c>
      <c r="I63" s="60">
        <v>100</v>
      </c>
      <c r="J63" s="31" t="s">
        <v>102</v>
      </c>
      <c r="K63" s="31">
        <f t="shared" si="0"/>
        <v>10256.61</v>
      </c>
    </row>
    <row r="64" spans="1:11" x14ac:dyDescent="0.2">
      <c r="A64" s="51" t="s">
        <v>44</v>
      </c>
      <c r="B64" s="52" t="s">
        <v>25</v>
      </c>
      <c r="C64" s="53"/>
      <c r="D64" s="54"/>
      <c r="E64" s="55"/>
      <c r="F64" s="55">
        <f>SUM(F55:F63)</f>
        <v>240192.94999999995</v>
      </c>
      <c r="G64" s="56">
        <f t="shared" si="10"/>
        <v>0.18576074847723528</v>
      </c>
      <c r="I64" s="54"/>
      <c r="K64" s="31">
        <f t="shared" si="0"/>
        <v>0</v>
      </c>
    </row>
    <row r="65" spans="1:11" x14ac:dyDescent="0.2">
      <c r="A65" s="51" t="s">
        <v>85</v>
      </c>
      <c r="B65" s="52" t="s">
        <v>39</v>
      </c>
      <c r="C65" s="53"/>
      <c r="D65" s="54"/>
      <c r="E65" s="55"/>
      <c r="F65" s="55"/>
      <c r="G65" s="56"/>
      <c r="I65" s="54"/>
      <c r="K65" s="31">
        <f t="shared" si="0"/>
        <v>0</v>
      </c>
    </row>
    <row r="66" spans="1:11" ht="56.25" x14ac:dyDescent="0.2">
      <c r="A66" s="57" t="s">
        <v>48</v>
      </c>
      <c r="B66" s="58" t="s">
        <v>38</v>
      </c>
      <c r="C66" s="59" t="s">
        <v>0</v>
      </c>
      <c r="D66" s="60">
        <v>1</v>
      </c>
      <c r="E66" s="61">
        <v>7218.78</v>
      </c>
      <c r="F66" s="61">
        <f t="shared" ref="F66:F67" si="11">ROUND(D66*E66,2)</f>
        <v>7218.78</v>
      </c>
      <c r="G66" s="62">
        <f>F66/$F$71</f>
        <v>5.5828698381551033E-3</v>
      </c>
      <c r="I66" s="60">
        <v>1</v>
      </c>
      <c r="K66" s="31">
        <f t="shared" si="0"/>
        <v>7218.78</v>
      </c>
    </row>
    <row r="67" spans="1:11" ht="56.25" x14ac:dyDescent="0.2">
      <c r="A67" s="57" t="s">
        <v>90</v>
      </c>
      <c r="B67" s="58" t="s">
        <v>19</v>
      </c>
      <c r="C67" s="59" t="s">
        <v>14</v>
      </c>
      <c r="D67" s="60">
        <v>9</v>
      </c>
      <c r="E67" s="61">
        <v>715.97</v>
      </c>
      <c r="F67" s="61">
        <f t="shared" si="11"/>
        <v>6443.73</v>
      </c>
      <c r="G67" s="62">
        <f t="shared" ref="G67" si="12">F67/$F$71</f>
        <v>4.9834606210765785E-3</v>
      </c>
      <c r="I67" s="60">
        <v>9</v>
      </c>
      <c r="K67" s="31">
        <f t="shared" si="0"/>
        <v>6443.73</v>
      </c>
    </row>
    <row r="68" spans="1:11" x14ac:dyDescent="0.2">
      <c r="A68" s="51" t="s">
        <v>85</v>
      </c>
      <c r="B68" s="52" t="s">
        <v>66</v>
      </c>
      <c r="C68" s="53"/>
      <c r="D68" s="54"/>
      <c r="E68" s="55"/>
      <c r="F68" s="55">
        <f>SUM(F66:F67)</f>
        <v>13662.509999999998</v>
      </c>
      <c r="G68" s="56">
        <f>F68/$F$71</f>
        <v>1.0566330459231681E-2</v>
      </c>
      <c r="K68" s="31">
        <f>SUM(K10:K67)</f>
        <v>1293023.1600000001</v>
      </c>
    </row>
    <row r="69" spans="1:11" x14ac:dyDescent="0.2">
      <c r="A69" s="51" t="s">
        <v>60</v>
      </c>
      <c r="B69" s="52" t="s">
        <v>37</v>
      </c>
      <c r="C69" s="53"/>
      <c r="D69" s="54"/>
      <c r="E69" s="55"/>
      <c r="F69" s="55">
        <f>F68+F64+F53+F48+F45+F39+F30+F27+F18+F15+F11</f>
        <v>1293023.1599999999</v>
      </c>
      <c r="G69" s="56">
        <f>F69/$F$71</f>
        <v>1</v>
      </c>
    </row>
    <row r="71" spans="1:11" x14ac:dyDescent="0.2">
      <c r="A71" s="63" t="s">
        <v>64</v>
      </c>
      <c r="B71" s="63"/>
      <c r="C71" s="63"/>
      <c r="D71" s="63"/>
      <c r="E71" s="63"/>
      <c r="F71" s="63">
        <f>F69</f>
        <v>1293023.1599999999</v>
      </c>
      <c r="G71" s="63"/>
    </row>
    <row r="72" spans="1:11" x14ac:dyDescent="0.2">
      <c r="A72" s="63" t="s">
        <v>13</v>
      </c>
      <c r="B72" s="63"/>
      <c r="C72" s="63"/>
      <c r="D72" s="63"/>
      <c r="E72" s="63"/>
      <c r="F72" s="63">
        <f>ROUND(F71*0.16,2)</f>
        <v>206883.71</v>
      </c>
      <c r="G72" s="63"/>
    </row>
    <row r="73" spans="1:11" x14ac:dyDescent="0.2">
      <c r="A73" s="63" t="s">
        <v>5</v>
      </c>
      <c r="B73" s="63"/>
      <c r="C73" s="63"/>
      <c r="D73" s="63"/>
      <c r="E73" s="63"/>
      <c r="F73" s="63">
        <f>SUM(F71:F72)</f>
        <v>1499906.8699999999</v>
      </c>
      <c r="G73" s="63"/>
    </row>
    <row r="74" spans="1:11" x14ac:dyDescent="0.2">
      <c r="A74" s="63" t="s">
        <v>128</v>
      </c>
      <c r="B74" s="63"/>
      <c r="C74" s="63"/>
      <c r="D74" s="63"/>
      <c r="E74" s="63"/>
      <c r="F74" s="63"/>
      <c r="G74" s="63"/>
    </row>
  </sheetData>
  <mergeCells count="2">
    <mergeCell ref="A1:G1"/>
    <mergeCell ref="B3:D3"/>
  </mergeCells>
  <pageMargins left="0.57999999999999996" right="0.23622047244094491" top="0.43307086614173229" bottom="0.6" header="0.27559055118110237" footer="0.38"/>
  <pageSetup scale="81" orientation="portrait" horizontalDpi="300" verticalDpi="300" r:id="rId1"/>
  <headerFooter>
    <oddHeader>&amp;R&amp;8Página &amp;P de &amp;N</oddHeader>
    <oddFooter>&amp;C&amp;8: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Presupuesto</vt:lpstr>
      <vt:lpstr>Presupuesto!Área_de_impresión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Luis Javier Manzano Cervantes</cp:lastModifiedBy>
  <cp:lastPrinted>2018-10-03T20:12:15Z</cp:lastPrinted>
  <dcterms:created xsi:type="dcterms:W3CDTF">2017-06-15T19:47:39Z</dcterms:created>
  <dcterms:modified xsi:type="dcterms:W3CDTF">2018-10-04T19:07:42Z</dcterms:modified>
</cp:coreProperties>
</file>