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760" tabRatio="76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b)'!$A$56</definedName>
    <definedName name="GASTO_E_FIN">'Formato 6 b)'!$A$102</definedName>
    <definedName name="GASTO_E_FIN_01">'Formato 6 b)'!$B$102</definedName>
    <definedName name="GASTO_E_FIN_02">'Formato 6 b)'!$C$102</definedName>
    <definedName name="GASTO_E_FIN_03">'Formato 6 b)'!$D$102</definedName>
    <definedName name="GASTO_E_FIN_04">'Formato 6 b)'!$E$102</definedName>
    <definedName name="GASTO_E_FIN_05">'Formato 6 b)'!$F$102</definedName>
    <definedName name="GASTO_E_FIN_06">'Formato 6 b)'!$G$102</definedName>
    <definedName name="GASTO_E_T1">'Formato 6 b)'!$B$56</definedName>
    <definedName name="GASTO_E_T2">'Formato 6 b)'!$C$56</definedName>
    <definedName name="GASTO_E_T3">'Formato 6 b)'!$D$56</definedName>
    <definedName name="GASTO_E_T4">'Formato 6 b)'!$E$56</definedName>
    <definedName name="GASTO_E_T5">'Formato 6 b)'!$F$56</definedName>
    <definedName name="GASTO_E_T6">'Formato 6 b)'!$G$56</definedName>
    <definedName name="GASTO_NE">'Formato 6 b)'!$A$9</definedName>
    <definedName name="GASTO_NE_FIN">'Formato 6 b)'!$A$55</definedName>
    <definedName name="GASTO_NE_FIN_01">'Formato 6 b)'!$B$55</definedName>
    <definedName name="GASTO_NE_FIN_02">'Formato 6 b)'!$C$55</definedName>
    <definedName name="GASTO_NE_FIN_03">'Formato 6 b)'!$D$55</definedName>
    <definedName name="GASTO_NE_FIN_04">'Formato 6 b)'!$E$55</definedName>
    <definedName name="GASTO_NE_FIN_05">'Formato 6 b)'!$F$55</definedName>
    <definedName name="GASTO_NE_FIN_06">'Formato 6 b)'!$G$55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b)'!$B$103</definedName>
    <definedName name="TOTAL_E_T2">'Formato 6 b)'!$C$103</definedName>
    <definedName name="TOTAL_E_T3">'Formato 6 b)'!$D$103</definedName>
    <definedName name="TOTAL_E_T4">'Formato 6 b)'!$E$103</definedName>
    <definedName name="TOTAL_E_T5">'Formato 6 b)'!$F$103</definedName>
    <definedName name="TOTAL_E_T6">'Formato 6 b)'!$G$103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</workbook>
</file>

<file path=xl/calcChain.xml><?xml version="1.0" encoding="utf-8"?>
<calcChain xmlns="http://schemas.openxmlformats.org/spreadsheetml/2006/main">
  <c r="B25" i="1" l="1"/>
  <c r="B17" i="1"/>
  <c r="B47" i="1"/>
  <c r="B9" i="1"/>
  <c r="F42" i="1"/>
  <c r="F38" i="1"/>
  <c r="F31" i="1"/>
  <c r="F19" i="1"/>
  <c r="F23" i="1"/>
  <c r="C47" i="1"/>
  <c r="C41" i="1"/>
  <c r="C38" i="1"/>
  <c r="C31" i="1"/>
  <c r="C25" i="1"/>
  <c r="F85" i="6"/>
  <c r="F93" i="6"/>
  <c r="F103" i="6"/>
  <c r="F113" i="6"/>
  <c r="F123" i="6"/>
  <c r="F133" i="6"/>
  <c r="F137" i="6"/>
  <c r="F146" i="6"/>
  <c r="F150" i="6"/>
  <c r="F84" i="6"/>
  <c r="D15" i="4"/>
  <c r="E85" i="6"/>
  <c r="E93" i="6"/>
  <c r="E103" i="6"/>
  <c r="E113" i="6"/>
  <c r="E123" i="6"/>
  <c r="E133" i="6"/>
  <c r="E137" i="6"/>
  <c r="E146" i="6"/>
  <c r="E150" i="6"/>
  <c r="E84" i="6"/>
  <c r="C15" i="4"/>
  <c r="F10" i="6"/>
  <c r="F18" i="6"/>
  <c r="F28" i="6"/>
  <c r="F38" i="6"/>
  <c r="F48" i="6"/>
  <c r="F58" i="6"/>
  <c r="F62" i="6"/>
  <c r="F71" i="6"/>
  <c r="F75" i="6"/>
  <c r="F9" i="6"/>
  <c r="D14" i="4"/>
  <c r="E10" i="6"/>
  <c r="E18" i="6"/>
  <c r="E28" i="6"/>
  <c r="E38" i="6"/>
  <c r="E48" i="6"/>
  <c r="E58" i="6"/>
  <c r="E62" i="6"/>
  <c r="E71" i="6"/>
  <c r="E75" i="6"/>
  <c r="E9" i="6"/>
  <c r="C14" i="4"/>
  <c r="B85" i="6"/>
  <c r="B93" i="6"/>
  <c r="B103" i="6"/>
  <c r="B113" i="6"/>
  <c r="B123" i="6"/>
  <c r="B133" i="6"/>
  <c r="B137" i="6"/>
  <c r="B146" i="6"/>
  <c r="B150" i="6"/>
  <c r="B84" i="6"/>
  <c r="B15" i="4"/>
  <c r="B10" i="6"/>
  <c r="B18" i="6"/>
  <c r="B28" i="6"/>
  <c r="B38" i="6"/>
  <c r="B48" i="6"/>
  <c r="B58" i="6"/>
  <c r="B62" i="6"/>
  <c r="B71" i="6"/>
  <c r="B75" i="6"/>
  <c r="B9" i="6"/>
  <c r="B14" i="4"/>
  <c r="B13" i="4"/>
  <c r="B37" i="4"/>
  <c r="B40" i="4"/>
  <c r="B44" i="4"/>
  <c r="B11" i="4"/>
  <c r="B8" i="4"/>
  <c r="B17" i="4"/>
  <c r="B21" i="4"/>
  <c r="G27" i="13"/>
  <c r="G26" i="13"/>
  <c r="G25" i="13"/>
  <c r="G24" i="13"/>
  <c r="G23" i="13"/>
  <c r="G22" i="13"/>
  <c r="G21" i="13"/>
  <c r="G20" i="13"/>
  <c r="G19" i="13"/>
  <c r="G16" i="13"/>
  <c r="G15" i="13"/>
  <c r="G14" i="13"/>
  <c r="G13" i="13"/>
  <c r="G12" i="13"/>
  <c r="G11" i="13"/>
  <c r="G10" i="13"/>
  <c r="G9" i="13"/>
  <c r="G8" i="13"/>
  <c r="E25" i="11"/>
  <c r="F25" i="11"/>
  <c r="G25" i="11"/>
  <c r="G15" i="11"/>
  <c r="G14" i="11"/>
  <c r="G13" i="11"/>
  <c r="G12" i="11"/>
  <c r="G11" i="11"/>
  <c r="G10" i="11"/>
  <c r="G9" i="11"/>
  <c r="G21" i="8"/>
  <c r="G63" i="5"/>
  <c r="D63" i="5"/>
  <c r="D15" i="5"/>
  <c r="D14" i="5"/>
  <c r="D13" i="5"/>
  <c r="B16" i="5"/>
  <c r="G137" i="6"/>
  <c r="C137" i="6"/>
  <c r="D137" i="6"/>
  <c r="C62" i="6"/>
  <c r="D62" i="6"/>
  <c r="G62" i="6"/>
  <c r="B8" i="10"/>
  <c r="C6" i="23"/>
  <c r="C7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U23" i="26"/>
  <c r="U25" i="26"/>
  <c r="U27" i="26"/>
  <c r="U29" i="26"/>
  <c r="G37" i="8"/>
  <c r="B7" i="13"/>
  <c r="G18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G7" i="13"/>
  <c r="G29" i="13"/>
  <c r="U22" i="31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/>
  <c r="C16" i="9"/>
  <c r="C9" i="9"/>
  <c r="Q2" i="27"/>
  <c r="D12" i="9"/>
  <c r="D16" i="9"/>
  <c r="D9" i="9"/>
  <c r="E12" i="9"/>
  <c r="S5" i="27"/>
  <c r="E16" i="9"/>
  <c r="E9" i="9"/>
  <c r="S2" i="27"/>
  <c r="F12" i="9"/>
  <c r="F16" i="9"/>
  <c r="F9" i="9"/>
  <c r="G12" i="9"/>
  <c r="U5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R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P16" i="27"/>
  <c r="B28" i="9"/>
  <c r="B21" i="9"/>
  <c r="P13" i="27"/>
  <c r="P14" i="27"/>
  <c r="P15" i="27"/>
  <c r="P17" i="27"/>
  <c r="P18" i="27"/>
  <c r="P19" i="27"/>
  <c r="P20" i="27"/>
  <c r="P21" i="27"/>
  <c r="P22" i="27"/>
  <c r="P23" i="27"/>
  <c r="B9" i="9"/>
  <c r="A5" i="27"/>
  <c r="A4" i="27"/>
  <c r="A3" i="27"/>
  <c r="A2" i="27"/>
  <c r="C10" i="8"/>
  <c r="C19" i="8"/>
  <c r="C27" i="8"/>
  <c r="C37" i="8"/>
  <c r="C9" i="8"/>
  <c r="Q2" i="26"/>
  <c r="D10" i="8"/>
  <c r="R3" i="26"/>
  <c r="D19" i="8"/>
  <c r="R12" i="26"/>
  <c r="D27" i="8"/>
  <c r="R20" i="26"/>
  <c r="D37" i="8"/>
  <c r="R30" i="26"/>
  <c r="E10" i="8"/>
  <c r="E19" i="8"/>
  <c r="S12" i="26"/>
  <c r="E27" i="8"/>
  <c r="E37" i="8"/>
  <c r="S30" i="26"/>
  <c r="F10" i="8"/>
  <c r="T3" i="26"/>
  <c r="F19" i="8"/>
  <c r="T12" i="26"/>
  <c r="F27" i="8"/>
  <c r="T20" i="26"/>
  <c r="F37" i="8"/>
  <c r="T30" i="26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S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/>
  <c r="C53" i="8"/>
  <c r="C61" i="8"/>
  <c r="C71" i="8"/>
  <c r="C43" i="8"/>
  <c r="Q35" i="26"/>
  <c r="D44" i="8"/>
  <c r="D53" i="8"/>
  <c r="D61" i="8"/>
  <c r="D71" i="8"/>
  <c r="E44" i="8"/>
  <c r="S36" i="26"/>
  <c r="E53" i="8"/>
  <c r="E61" i="8"/>
  <c r="E71" i="8"/>
  <c r="S63" i="26"/>
  <c r="F44" i="8"/>
  <c r="F53" i="8"/>
  <c r="F61" i="8"/>
  <c r="F71" i="8"/>
  <c r="G44" i="8"/>
  <c r="G53" i="8"/>
  <c r="G61" i="8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/>
  <c r="B71" i="8"/>
  <c r="B43" i="8"/>
  <c r="P35" i="26"/>
  <c r="B10" i="8"/>
  <c r="B19" i="8"/>
  <c r="B27" i="8"/>
  <c r="B37" i="8"/>
  <c r="B9" i="8"/>
  <c r="P2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56" i="7"/>
  <c r="U3" i="25"/>
  <c r="F9" i="7"/>
  <c r="T2" i="25"/>
  <c r="F56" i="7"/>
  <c r="T3" i="25"/>
  <c r="E9" i="7"/>
  <c r="S2" i="25"/>
  <c r="E56" i="7"/>
  <c r="D9" i="7"/>
  <c r="R2" i="25"/>
  <c r="D56" i="7"/>
  <c r="C9" i="7"/>
  <c r="Q2" i="25"/>
  <c r="C56" i="7"/>
  <c r="Q3" i="25"/>
  <c r="B9" i="7"/>
  <c r="P2" i="25"/>
  <c r="B56" i="7"/>
  <c r="A3" i="25"/>
  <c r="A4" i="25"/>
  <c r="A2" i="25"/>
  <c r="A87" i="24"/>
  <c r="C85" i="6"/>
  <c r="C93" i="6"/>
  <c r="C103" i="6"/>
  <c r="C113" i="6"/>
  <c r="C123" i="6"/>
  <c r="C133" i="6"/>
  <c r="C146" i="6"/>
  <c r="C150" i="6"/>
  <c r="D85" i="6"/>
  <c r="R77" i="24"/>
  <c r="D93" i="6"/>
  <c r="D103" i="6"/>
  <c r="D113" i="6"/>
  <c r="D123" i="6"/>
  <c r="D133" i="6"/>
  <c r="R125" i="24"/>
  <c r="D146" i="6"/>
  <c r="D150" i="6"/>
  <c r="S105" i="24"/>
  <c r="S125" i="24"/>
  <c r="T77" i="24"/>
  <c r="T125" i="24"/>
  <c r="G85" i="6"/>
  <c r="U77" i="24"/>
  <c r="G93" i="6"/>
  <c r="G103" i="6"/>
  <c r="G113" i="6"/>
  <c r="G123" i="6"/>
  <c r="G133" i="6"/>
  <c r="U125" i="24"/>
  <c r="G146" i="6"/>
  <c r="G150" i="6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D10" i="6"/>
  <c r="D18" i="6"/>
  <c r="D28" i="6"/>
  <c r="D38" i="6"/>
  <c r="D48" i="6"/>
  <c r="D58" i="6"/>
  <c r="R51" i="24"/>
  <c r="D71" i="6"/>
  <c r="D75" i="6"/>
  <c r="T31" i="24"/>
  <c r="T51" i="24"/>
  <c r="G28" i="6"/>
  <c r="G38" i="6"/>
  <c r="G48" i="6"/>
  <c r="G58" i="6"/>
  <c r="G71" i="6"/>
  <c r="G75" i="6"/>
  <c r="P77" i="24"/>
  <c r="P115" i="24"/>
  <c r="P125" i="24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2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H14" i="3"/>
  <c r="V4" i="17"/>
  <c r="G14" i="3"/>
  <c r="U4" i="17"/>
  <c r="E14" i="3"/>
  <c r="K9" i="3"/>
  <c r="K10" i="3"/>
  <c r="K11" i="3"/>
  <c r="K12" i="3"/>
  <c r="K8" i="3"/>
  <c r="Y3" i="17"/>
  <c r="J8" i="3"/>
  <c r="H8" i="3"/>
  <c r="V3" i="17"/>
  <c r="H20" i="3"/>
  <c r="V5" i="17"/>
  <c r="G8" i="3"/>
  <c r="E8" i="3"/>
  <c r="E20" i="3"/>
  <c r="S5" i="17"/>
  <c r="F41" i="2"/>
  <c r="E41" i="2"/>
  <c r="S17" i="16"/>
  <c r="D41" i="2"/>
  <c r="R17" i="16"/>
  <c r="C41" i="2"/>
  <c r="H27" i="2"/>
  <c r="G27" i="2"/>
  <c r="U15" i="16"/>
  <c r="F27" i="2"/>
  <c r="E27" i="2"/>
  <c r="D27" i="2"/>
  <c r="R15" i="16"/>
  <c r="C27" i="2"/>
  <c r="Q15" i="16"/>
  <c r="B41" i="2"/>
  <c r="B27" i="2"/>
  <c r="P15" i="16"/>
  <c r="H22" i="2"/>
  <c r="G22" i="2"/>
  <c r="U14" i="16"/>
  <c r="F22" i="2"/>
  <c r="E22" i="2"/>
  <c r="S14" i="16"/>
  <c r="D22" i="2"/>
  <c r="C22" i="2"/>
  <c r="B22" i="2"/>
  <c r="P14" i="16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C64" i="4"/>
  <c r="D64" i="4"/>
  <c r="C63" i="4"/>
  <c r="D63" i="4"/>
  <c r="C48" i="4"/>
  <c r="C55" i="4"/>
  <c r="C53" i="4"/>
  <c r="D48" i="4"/>
  <c r="C49" i="4"/>
  <c r="D49" i="4"/>
  <c r="C29" i="4"/>
  <c r="D29" i="4"/>
  <c r="C40" i="4"/>
  <c r="D40" i="4"/>
  <c r="C37" i="4"/>
  <c r="D37" i="4"/>
  <c r="C17" i="4"/>
  <c r="C13" i="4"/>
  <c r="D13" i="4"/>
  <c r="W4" i="17"/>
  <c r="W3" i="17"/>
  <c r="X3" i="17"/>
  <c r="S4" i="17"/>
  <c r="Q17" i="16"/>
  <c r="T17" i="16"/>
  <c r="P17" i="16"/>
  <c r="S15" i="16"/>
  <c r="T15" i="16"/>
  <c r="V15" i="16"/>
  <c r="Q14" i="16"/>
  <c r="R14" i="16"/>
  <c r="V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U3" i="17"/>
  <c r="A2" i="4"/>
  <c r="A2" i="9"/>
  <c r="A2" i="8"/>
  <c r="A2" i="3"/>
  <c r="A2" i="6"/>
  <c r="A2" i="7"/>
  <c r="A2" i="2"/>
  <c r="A2" i="5"/>
  <c r="A2" i="1"/>
  <c r="A2" i="13"/>
  <c r="A2" i="14"/>
  <c r="A2" i="10"/>
  <c r="A2" i="11"/>
  <c r="K20" i="3"/>
  <c r="Y5" i="17"/>
  <c r="P12" i="26"/>
  <c r="G20" i="3"/>
  <c r="U5" i="17"/>
  <c r="I20" i="3"/>
  <c r="W5" i="17"/>
  <c r="B33" i="9"/>
  <c r="P24" i="27"/>
  <c r="R2" i="27"/>
  <c r="D33" i="9"/>
  <c r="R24" i="27"/>
  <c r="T2" i="27"/>
  <c r="F33" i="9"/>
  <c r="T24" i="27"/>
  <c r="G33" i="9"/>
  <c r="U24" i="27"/>
  <c r="E33" i="9"/>
  <c r="S24" i="27"/>
  <c r="C33" i="9"/>
  <c r="Q24" i="27"/>
  <c r="P2" i="27"/>
  <c r="G71" i="8"/>
  <c r="U63" i="26"/>
  <c r="Q63" i="26"/>
  <c r="F43" i="8"/>
  <c r="T35" i="26"/>
  <c r="E43" i="8"/>
  <c r="S35" i="26"/>
  <c r="D43" i="8"/>
  <c r="R35" i="26"/>
  <c r="G43" i="8"/>
  <c r="U35" i="26"/>
  <c r="C77" i="8"/>
  <c r="Q68" i="26"/>
  <c r="U36" i="26"/>
  <c r="B77" i="8"/>
  <c r="P68" i="26"/>
  <c r="G9" i="8"/>
  <c r="U20" i="26"/>
  <c r="U21" i="26"/>
  <c r="F9" i="8"/>
  <c r="F77" i="8"/>
  <c r="T68" i="26"/>
  <c r="E9" i="8"/>
  <c r="S2" i="26"/>
  <c r="D9" i="8"/>
  <c r="D77" i="8"/>
  <c r="R68" i="26"/>
  <c r="P2" i="26"/>
  <c r="T2" i="26"/>
  <c r="G9" i="7"/>
  <c r="U2" i="25"/>
  <c r="D103" i="7"/>
  <c r="R4" i="25"/>
  <c r="E103" i="7"/>
  <c r="S4" i="25"/>
  <c r="B103" i="7"/>
  <c r="P4" i="25"/>
  <c r="R3" i="25"/>
  <c r="P3" i="25"/>
  <c r="S3" i="25"/>
  <c r="C103" i="7"/>
  <c r="Q4" i="25"/>
  <c r="F103" i="7"/>
  <c r="T4" i="25"/>
  <c r="G84" i="6"/>
  <c r="U76" i="24"/>
  <c r="C84" i="6"/>
  <c r="Q76" i="24"/>
  <c r="U105" i="24"/>
  <c r="C159" i="6"/>
  <c r="Q150" i="24"/>
  <c r="Q105" i="24"/>
  <c r="T76" i="24"/>
  <c r="S76" i="24"/>
  <c r="D84" i="6"/>
  <c r="R76" i="24"/>
  <c r="P76" i="24"/>
  <c r="T85" i="24"/>
  <c r="G9" i="6"/>
  <c r="G159" i="6"/>
  <c r="U150" i="24"/>
  <c r="P2" i="24"/>
  <c r="S2" i="24"/>
  <c r="D9" i="6"/>
  <c r="R2" i="24"/>
  <c r="P11" i="24"/>
  <c r="T11" i="24"/>
  <c r="R11" i="24"/>
  <c r="U2" i="24"/>
  <c r="R2" i="26"/>
  <c r="E77" i="8"/>
  <c r="S68" i="26"/>
  <c r="U2" i="26"/>
  <c r="G77" i="8"/>
  <c r="U68" i="26"/>
  <c r="G103" i="7"/>
  <c r="U4" i="25"/>
  <c r="B159" i="6"/>
  <c r="P150" i="24"/>
  <c r="D159" i="6"/>
  <c r="R150" i="24"/>
  <c r="F159" i="6"/>
  <c r="T150" i="24"/>
  <c r="E159" i="6"/>
  <c r="S150" i="24"/>
  <c r="T2" i="24"/>
  <c r="T4" i="31"/>
  <c r="F7" i="13"/>
  <c r="F29" i="13"/>
  <c r="T22" i="31"/>
  <c r="T2" i="31"/>
</calcChain>
</file>

<file path=xl/sharedStrings.xml><?xml version="1.0" encoding="utf-8"?>
<sst xmlns="http://schemas.openxmlformats.org/spreadsheetml/2006/main" count="4317" uniqueCount="3342">
  <si>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</si>
  <si>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</si>
  <si>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</si>
  <si>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</si>
  <si>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</si>
  <si>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</si>
  <si>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</si>
  <si>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</si>
  <si>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</si>
  <si>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</si>
  <si>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</si>
  <si>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</si>
  <si>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</si>
  <si>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</si>
  <si>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</si>
  <si>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</si>
  <si>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</si>
  <si>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</si>
  <si>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</si>
  <si>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</si>
  <si>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</si>
  <si>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</si>
  <si>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</si>
  <si>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</si>
  <si>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</si>
  <si>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</si>
  <si>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</si>
  <si>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</si>
  <si>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</si>
  <si>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</si>
  <si>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</si>
  <si>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</si>
  <si>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</si>
  <si>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</si>
  <si>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</si>
  <si>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</si>
  <si>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</si>
  <si>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</si>
  <si>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</si>
  <si>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</si>
  <si>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</si>
  <si>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</si>
  <si>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</si>
  <si>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</si>
  <si>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</si>
  <si>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</si>
  <si>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</si>
  <si>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</si>
  <si>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</si>
  <si>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</si>
  <si>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</si>
  <si>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</si>
  <si>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</si>
  <si>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</si>
  <si>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</si>
  <si>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</si>
  <si>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</si>
  <si>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</si>
  <si>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</si>
  <si>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</si>
  <si>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</si>
  <si>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</si>
  <si>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</si>
  <si>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</si>
  <si>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</si>
  <si>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</si>
  <si>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</si>
  <si>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</si>
  <si>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</si>
  <si>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</si>
  <si>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</si>
  <si>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</si>
  <si>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</si>
  <si>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</si>
  <si>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</si>
  <si>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</si>
  <si>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</si>
  <si>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</si>
  <si>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</si>
  <si>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</si>
  <si>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</si>
  <si>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</si>
  <si>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</si>
  <si>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</si>
  <si>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</si>
  <si>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</si>
  <si>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</si>
  <si>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</si>
  <si>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</si>
  <si>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</si>
  <si>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</si>
  <si>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</si>
  <si>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</si>
  <si>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</si>
  <si>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</si>
  <si>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</si>
  <si>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</si>
  <si>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</si>
  <si>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</si>
  <si>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</si>
  <si>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</si>
  <si>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</si>
  <si>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</si>
  <si>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</si>
  <si>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</si>
  <si>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</si>
  <si>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</si>
  <si>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</si>
  <si>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</si>
  <si>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</si>
  <si>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</si>
  <si>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</si>
  <si>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</si>
  <si>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</si>
  <si>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</si>
  <si>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</si>
  <si>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</si>
  <si>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</si>
  <si>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</si>
  <si>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</si>
  <si>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</si>
  <si>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</si>
  <si>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</si>
  <si>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</si>
  <si>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</si>
  <si>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</si>
  <si>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</si>
  <si>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</si>
  <si>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</si>
  <si>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</si>
  <si>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</si>
  <si>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</si>
  <si>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</si>
  <si>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</si>
  <si>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</si>
  <si>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</si>
  <si>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</si>
  <si>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</si>
  <si>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</si>
  <si>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</si>
  <si>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</si>
  <si>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</si>
  <si>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</si>
  <si>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</si>
  <si>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</si>
  <si>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</si>
  <si>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</si>
  <si>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</si>
  <si>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</si>
  <si>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</si>
  <si>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</si>
  <si>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</si>
  <si>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</si>
  <si>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</si>
  <si>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</si>
  <si>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</si>
  <si>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</si>
  <si>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</si>
  <si>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</si>
  <si>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</si>
  <si>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</si>
  <si>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</si>
  <si>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</si>
  <si>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</si>
  <si>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</si>
  <si>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</si>
  <si>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</si>
  <si>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</si>
  <si>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</si>
  <si>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</si>
  <si>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</si>
  <si>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</si>
  <si>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</si>
  <si>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</si>
  <si>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</si>
  <si>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</si>
  <si>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</si>
  <si>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</si>
  <si>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</si>
  <si>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</si>
  <si>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</si>
  <si>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</si>
  <si>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</si>
  <si>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</si>
  <si>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</si>
  <si>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</si>
  <si>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</si>
  <si>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</si>
  <si>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</si>
  <si>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</si>
  <si>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</si>
  <si>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</si>
  <si>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</si>
  <si>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</si>
  <si>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</si>
  <si>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</si>
  <si>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</si>
  <si>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</si>
  <si>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</si>
  <si>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</si>
  <si>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</si>
  <si>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</si>
  <si>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</si>
  <si>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</si>
  <si>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</si>
  <si>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</si>
  <si>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</si>
  <si>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</si>
  <si>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</si>
  <si>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</si>
  <si>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</si>
  <si>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</si>
  <si>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</si>
  <si>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</si>
  <si>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</si>
  <si>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</si>
  <si>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</si>
  <si>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</si>
  <si>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</si>
  <si>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</si>
  <si>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</si>
  <si>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</si>
  <si>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</si>
  <si>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</si>
  <si>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</si>
  <si>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</si>
  <si>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</si>
  <si>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</si>
  <si>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</si>
  <si>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</si>
  <si>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</si>
  <si>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</si>
  <si>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</si>
  <si>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</si>
  <si>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</si>
  <si>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</si>
  <si>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</si>
  <si>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</si>
  <si>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</si>
  <si>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</si>
  <si>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</si>
  <si>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</si>
  <si>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</si>
  <si>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</si>
  <si>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</si>
  <si>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</si>
  <si>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</si>
  <si>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</si>
  <si>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</si>
  <si>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</si>
  <si>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</si>
  <si>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</si>
  <si>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</si>
  <si>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</si>
  <si>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</si>
  <si>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</si>
  <si>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</si>
  <si>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</si>
  <si>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</si>
  <si>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</si>
  <si>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</si>
  <si>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</si>
  <si>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</si>
  <si>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</si>
  <si>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</si>
  <si>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</si>
  <si>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</si>
  <si>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</si>
  <si>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</si>
  <si>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</si>
  <si>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</si>
  <si>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</si>
  <si>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</si>
  <si>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</si>
  <si>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</si>
  <si>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</si>
  <si>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</si>
  <si>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</si>
  <si>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</si>
  <si>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</si>
  <si>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</si>
  <si>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</si>
  <si>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</si>
  <si>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</si>
  <si>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</si>
  <si>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</si>
  <si>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</si>
  <si>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</si>
  <si>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</si>
  <si>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</si>
  <si>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</si>
  <si>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</si>
  <si>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</si>
  <si>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</si>
  <si>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</si>
  <si>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</si>
  <si>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</si>
  <si>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</si>
  <si>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</si>
  <si>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</si>
  <si>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</si>
  <si>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</si>
  <si>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</si>
  <si>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</si>
  <si>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</si>
  <si>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</si>
  <si>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</si>
  <si>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</si>
  <si>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</si>
  <si>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</si>
  <si>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</si>
  <si>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</si>
  <si>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</si>
  <si>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</si>
  <si>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</si>
  <si>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</si>
  <si>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</si>
  <si>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</si>
  <si>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</si>
  <si>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</si>
  <si>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</si>
  <si>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</si>
  <si>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</si>
  <si>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</si>
  <si>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</si>
  <si>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</si>
  <si>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</si>
  <si>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</si>
  <si>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</si>
  <si>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</si>
  <si>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</si>
  <si>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</si>
  <si>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</si>
  <si>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</si>
  <si>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</si>
  <si>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</si>
  <si>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</si>
  <si>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</si>
  <si>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</si>
  <si>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</si>
  <si>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</si>
  <si>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</si>
  <si>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</si>
  <si>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</si>
  <si>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</si>
  <si>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</si>
  <si>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</si>
  <si>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</si>
  <si>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</si>
  <si>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</si>
  <si>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</si>
  <si>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</si>
  <si>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</si>
  <si>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</si>
  <si>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</si>
  <si>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</si>
  <si>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</si>
  <si>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</si>
  <si>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</si>
  <si>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</si>
  <si>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</si>
  <si>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</si>
  <si>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</si>
  <si>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</si>
  <si>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</si>
  <si>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</si>
  <si>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</si>
  <si>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</si>
  <si>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</si>
  <si>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</si>
  <si>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</si>
  <si>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</si>
  <si>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</si>
  <si>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</si>
  <si>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</si>
  <si>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</si>
  <si>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</si>
  <si>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</si>
  <si>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</si>
  <si>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</si>
  <si>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</si>
  <si>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</si>
  <si>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</si>
  <si>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</si>
  <si>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</si>
  <si>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</si>
  <si>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</si>
  <si>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</si>
  <si>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</si>
  <si>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</si>
  <si>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</si>
  <si>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</si>
  <si>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</si>
  <si>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</si>
  <si>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</si>
  <si>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</si>
  <si>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</si>
  <si>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</si>
  <si>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</si>
  <si>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</si>
  <si>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</si>
  <si>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</si>
  <si>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</si>
  <si>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</si>
  <si>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</si>
  <si>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</si>
  <si>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</si>
  <si>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</si>
  <si>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</si>
  <si>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</si>
  <si>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</si>
  <si>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</si>
  <si>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</si>
  <si>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</si>
  <si>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</si>
  <si>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</si>
  <si>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</si>
  <si>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</si>
  <si>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</si>
  <si>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</si>
  <si>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</si>
  <si>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</si>
  <si>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</si>
  <si>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</si>
  <si>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</si>
  <si>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</si>
  <si>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</si>
  <si>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</si>
  <si>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</si>
  <si>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</si>
  <si>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</si>
  <si>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</si>
  <si>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</si>
  <si>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</si>
  <si>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</si>
  <si>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</si>
  <si>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</si>
  <si>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</si>
  <si>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</si>
  <si>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</si>
  <si>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</si>
  <si>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</si>
  <si>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</si>
  <si>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</si>
  <si>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</si>
  <si>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</si>
  <si>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</si>
  <si>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</si>
  <si>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</si>
  <si>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</si>
  <si>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</si>
  <si>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</si>
  <si>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</si>
  <si>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</si>
  <si>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</si>
  <si>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</si>
  <si>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</si>
  <si>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</si>
  <si>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</si>
  <si>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</si>
  <si>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</si>
  <si>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</si>
  <si>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</si>
  <si>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</si>
  <si>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</si>
  <si>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</si>
  <si>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</si>
  <si>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</si>
  <si>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</si>
  <si>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</si>
  <si>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</si>
  <si>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</si>
  <si>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</si>
  <si>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</si>
  <si>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</si>
  <si>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</si>
  <si>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</si>
  <si>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</si>
  <si>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</si>
  <si>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</si>
  <si>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</si>
  <si>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</si>
  <si>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</si>
  <si>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</si>
  <si>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</si>
  <si>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</si>
  <si>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</si>
  <si>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</si>
  <si>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</si>
  <si>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</si>
  <si>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</si>
  <si>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</si>
  <si>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</si>
  <si>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</si>
  <si>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</si>
  <si>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</si>
  <si>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</si>
  <si>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</si>
  <si>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</si>
  <si>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</si>
  <si>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</si>
  <si>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</si>
  <si>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</si>
  <si>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</si>
  <si>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</si>
  <si>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</si>
  <si>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</si>
  <si>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</si>
  <si>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</si>
  <si>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</si>
  <si>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</si>
  <si>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</si>
  <si>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</si>
  <si>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</si>
  <si>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</si>
  <si>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</si>
  <si>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</si>
  <si>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</si>
  <si>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</si>
  <si>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</si>
  <si>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</si>
  <si>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</si>
  <si>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</si>
  <si>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</si>
  <si>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</si>
  <si>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</si>
  <si>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</si>
  <si>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</si>
  <si>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</si>
  <si>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</si>
  <si>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</si>
  <si>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</si>
  <si>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</si>
  <si>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</si>
  <si>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</si>
  <si>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</si>
  <si>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</si>
  <si>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</si>
  <si>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</si>
  <si>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</si>
  <si>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</si>
  <si>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</si>
  <si>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</si>
  <si>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</si>
  <si>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</si>
  <si>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</si>
  <si>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</si>
  <si>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</si>
  <si>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</si>
  <si>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</si>
  <si>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</si>
  <si>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</si>
  <si>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</si>
  <si>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</si>
  <si>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</si>
  <si>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</si>
  <si>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</si>
  <si>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</si>
  <si>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</si>
  <si>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</si>
  <si>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</si>
  <si>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</si>
  <si>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</si>
  <si>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</si>
  <si>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</si>
  <si>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</si>
  <si>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</si>
  <si>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</si>
  <si>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</si>
  <si>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</si>
  <si>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</si>
  <si>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</si>
  <si>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</si>
  <si>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</si>
  <si>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</si>
  <si>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</si>
  <si>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</si>
  <si>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</si>
  <si>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</si>
  <si>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</si>
  <si>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</si>
  <si>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</si>
  <si>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</si>
  <si>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</si>
  <si>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</si>
  <si>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</si>
  <si>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</si>
  <si>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</si>
  <si>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</si>
  <si>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</si>
  <si>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</si>
  <si>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</si>
  <si>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</si>
  <si>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</si>
  <si>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</si>
  <si>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</si>
  <si>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</si>
  <si>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</si>
  <si>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</si>
  <si>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</si>
  <si>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</si>
  <si>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</si>
  <si>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</si>
  <si>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</si>
  <si>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</si>
  <si>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</si>
  <si>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</si>
  <si>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</si>
  <si>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</si>
  <si>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</si>
  <si>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</si>
  <si>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</si>
  <si>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</si>
  <si>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</si>
  <si>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</si>
  <si>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</si>
  <si>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</si>
  <si>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</si>
  <si>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</si>
  <si>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</si>
  <si>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</si>
  <si>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</si>
  <si>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</si>
  <si>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</si>
  <si>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</si>
  <si>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</si>
  <si>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</si>
  <si>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</si>
  <si>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</si>
  <si>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</si>
  <si>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</si>
  <si>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</si>
  <si>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</si>
  <si>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</si>
  <si>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</si>
  <si>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</si>
  <si>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</si>
  <si>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</si>
  <si>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</si>
  <si>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</si>
  <si>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</si>
  <si>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</si>
  <si>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</si>
  <si>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</si>
  <si>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</si>
  <si>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</si>
  <si>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</si>
  <si>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</si>
  <si>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</si>
  <si>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</si>
  <si>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</si>
  <si>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</si>
  <si>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</si>
  <si>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</si>
  <si>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</si>
  <si>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</si>
  <si>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</si>
  <si>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</si>
  <si>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</si>
  <si>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</si>
  <si>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</si>
  <si>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</si>
  <si>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</si>
  <si>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</si>
  <si>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</si>
  <si>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</si>
  <si>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</si>
  <si>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</si>
  <si>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</si>
  <si>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</si>
  <si>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</si>
  <si>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</si>
  <si>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</si>
  <si>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</si>
  <si>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</si>
  <si>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</si>
  <si>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</si>
  <si>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</si>
  <si>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</si>
  <si>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</si>
  <si>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</si>
  <si>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</si>
  <si>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</si>
  <si>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</si>
  <si>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</si>
  <si>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</si>
  <si>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</si>
  <si>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</si>
  <si>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</si>
  <si>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</si>
  <si>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</si>
  <si>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</si>
  <si>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</si>
  <si>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</si>
  <si>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</si>
  <si>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</si>
  <si>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</si>
  <si>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</si>
  <si>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</si>
  <si>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</si>
  <si>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</si>
  <si>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</si>
  <si>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</si>
  <si>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</si>
  <si>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</si>
  <si>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</si>
  <si>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</si>
  <si>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</si>
  <si>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</si>
  <si>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</si>
  <si>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</si>
  <si>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</si>
  <si>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</si>
  <si>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</si>
  <si>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</si>
  <si>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</si>
  <si>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</si>
  <si>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</si>
  <si>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</si>
  <si>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</si>
  <si>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</si>
  <si>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</si>
  <si>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</si>
  <si>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</si>
  <si>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</si>
  <si>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</si>
  <si>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</si>
  <si>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</si>
  <si>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</si>
  <si>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</si>
  <si>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</si>
  <si>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</si>
  <si>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</si>
  <si>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</si>
  <si>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</si>
  <si>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</si>
  <si>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</si>
  <si>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</si>
  <si>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</si>
  <si>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</si>
  <si>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</si>
  <si>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</si>
  <si>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</si>
  <si>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</si>
  <si>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</si>
  <si>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</si>
  <si>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</si>
  <si>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</si>
  <si>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</si>
  <si>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</si>
  <si>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</si>
  <si>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</si>
  <si>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</si>
  <si>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</si>
  <si>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</si>
  <si>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</si>
  <si>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</si>
  <si>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</si>
  <si>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</si>
  <si>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</si>
  <si>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</si>
  <si>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</si>
  <si>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</si>
  <si>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</si>
  <si>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</si>
  <si>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</si>
  <si>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</si>
  <si>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</si>
  <si>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</si>
  <si>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</si>
  <si>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</si>
  <si>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</si>
  <si>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</si>
  <si>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</si>
  <si>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</si>
  <si>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</si>
  <si>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</si>
  <si>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</si>
  <si>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</si>
  <si>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</si>
  <si>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</si>
  <si>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</si>
  <si>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</si>
  <si>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</si>
  <si>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</si>
  <si>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</si>
  <si>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</si>
  <si>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</si>
  <si>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</si>
  <si>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</si>
  <si>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</si>
  <si>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</si>
  <si>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</si>
  <si>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</si>
  <si>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</si>
  <si>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</si>
  <si>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</si>
  <si>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</si>
  <si>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</si>
  <si>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</si>
  <si>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</si>
  <si>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</si>
  <si>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</si>
  <si>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</si>
  <si>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</si>
  <si>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</si>
  <si>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</si>
  <si>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</si>
  <si>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</si>
  <si>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</si>
  <si>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</si>
  <si>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</si>
  <si>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</si>
  <si>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</si>
  <si>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</si>
  <si>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</si>
  <si>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</si>
  <si>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</si>
  <si>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</si>
  <si>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</si>
  <si>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</si>
  <si>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</si>
  <si>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</si>
  <si>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</si>
  <si>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</si>
  <si>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</si>
  <si>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</si>
  <si>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</si>
  <si>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</si>
  <si>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</si>
  <si>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</si>
  <si>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</si>
  <si>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</si>
  <si>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</si>
  <si>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</si>
  <si>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</si>
  <si>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</si>
  <si>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</si>
  <si>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</si>
  <si>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</si>
  <si>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</si>
  <si>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</si>
  <si>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</si>
  <si>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</si>
  <si>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</si>
  <si>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</si>
  <si>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</si>
  <si>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</si>
  <si>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</si>
  <si>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</si>
  <si>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</si>
  <si>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</si>
  <si>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</si>
  <si>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</si>
  <si>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</si>
  <si>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</si>
  <si>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</si>
  <si>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</si>
  <si>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</si>
  <si>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</si>
  <si>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</si>
  <si>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</si>
  <si>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</si>
  <si>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</si>
  <si>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</si>
  <si>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</si>
  <si>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</si>
  <si>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</si>
  <si>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</si>
  <si>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</si>
  <si>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</si>
  <si>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</si>
  <si>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</si>
  <si>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</si>
  <si>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</si>
  <si>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</si>
  <si>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</si>
  <si>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</si>
  <si>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</si>
  <si>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</si>
  <si>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</si>
  <si>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</si>
  <si>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</si>
  <si>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</si>
  <si>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</si>
  <si>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</si>
  <si>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</si>
  <si>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</si>
  <si>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</si>
  <si>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</si>
  <si>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</si>
  <si>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</si>
  <si>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</si>
  <si>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</si>
  <si>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</si>
  <si>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</si>
  <si>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</si>
  <si>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</si>
  <si>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</si>
  <si>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</si>
  <si>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</si>
  <si>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</si>
  <si>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</si>
  <si>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</si>
  <si>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</si>
  <si>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</si>
  <si>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</si>
  <si>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</si>
  <si>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</si>
  <si>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</si>
  <si>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</si>
  <si>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</si>
  <si>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</si>
  <si>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</si>
  <si>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</si>
  <si>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</si>
  <si>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</si>
  <si>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</si>
  <si>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</si>
  <si>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</si>
  <si>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</si>
  <si>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</si>
  <si>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</si>
  <si>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</si>
  <si>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</si>
  <si>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</si>
  <si>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</si>
  <si>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</si>
  <si>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</si>
  <si>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</si>
  <si>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</si>
  <si>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</si>
  <si>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</si>
  <si>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</si>
  <si>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</si>
  <si>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</si>
  <si>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</si>
  <si>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</si>
  <si>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</si>
  <si>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</si>
  <si>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</si>
  <si>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</si>
  <si>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</si>
  <si>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</si>
  <si>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</si>
  <si>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</si>
  <si>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</si>
  <si>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</si>
  <si>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</si>
  <si>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</si>
  <si>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</si>
  <si>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</si>
  <si>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</si>
  <si>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</si>
  <si>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</si>
  <si>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</si>
  <si>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</si>
  <si>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</si>
  <si>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</si>
  <si>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</si>
  <si>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</si>
  <si>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</si>
  <si>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</si>
  <si>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</si>
  <si>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</si>
  <si>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</si>
  <si>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</si>
  <si>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</si>
  <si>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</si>
  <si>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</si>
  <si>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</si>
  <si>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</si>
  <si>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</si>
  <si>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</si>
  <si>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</si>
  <si>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</si>
  <si>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</si>
  <si>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</si>
  <si>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</si>
  <si>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</si>
  <si>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</si>
  <si>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</si>
  <si>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</si>
  <si>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</si>
  <si>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</si>
  <si>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</si>
  <si>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</si>
  <si>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</si>
  <si>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</si>
  <si>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</si>
  <si>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</si>
  <si>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</si>
  <si>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</si>
  <si>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</si>
  <si>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</si>
  <si>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</si>
  <si>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</si>
  <si>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</si>
  <si>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</si>
  <si>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</si>
  <si>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</si>
  <si>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</si>
  <si>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</si>
  <si>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</si>
  <si>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</si>
  <si>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</si>
  <si>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</si>
  <si>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</si>
  <si>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</si>
  <si>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</si>
  <si>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</si>
  <si>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</si>
  <si>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</si>
  <si>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</si>
  <si>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</si>
  <si>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</si>
  <si>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</si>
  <si>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</si>
  <si>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</si>
  <si>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</si>
  <si>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</si>
  <si>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</si>
  <si>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</si>
  <si>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</si>
  <si>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</si>
  <si>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</si>
  <si>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</si>
  <si>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</si>
  <si>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</si>
  <si>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</si>
  <si>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</si>
  <si>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</si>
  <si>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</si>
  <si>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</si>
  <si>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</si>
  <si>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</si>
  <si>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</si>
  <si>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</si>
  <si>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</si>
  <si>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</si>
  <si>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</si>
  <si>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</si>
  <si>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</si>
  <si>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</si>
  <si>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</si>
  <si>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</si>
  <si>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</si>
  <si>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</si>
  <si>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</si>
  <si>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</si>
  <si>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</si>
  <si>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</si>
  <si>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</si>
  <si>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</si>
  <si>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</si>
  <si>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</si>
  <si>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</si>
  <si>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</si>
  <si>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</si>
  <si>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</si>
  <si>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</si>
  <si>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</si>
  <si>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</si>
  <si>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</si>
  <si>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</si>
  <si>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</si>
  <si>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</si>
  <si>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</si>
  <si>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</si>
  <si>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</si>
  <si>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</si>
  <si>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</si>
  <si>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</si>
  <si>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</si>
  <si>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</si>
  <si>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</si>
  <si>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</si>
  <si>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</si>
  <si>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</si>
  <si>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</si>
  <si>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</si>
  <si>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</si>
  <si>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</si>
  <si>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</si>
  <si>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</si>
  <si>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</si>
  <si>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</si>
  <si>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</si>
  <si>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</si>
  <si>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</si>
  <si>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</si>
  <si>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</si>
  <si>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</si>
  <si>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</si>
  <si>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</si>
  <si>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</si>
  <si>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</si>
  <si>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</si>
  <si>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</si>
  <si>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</si>
  <si>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</si>
  <si>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</si>
  <si>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</si>
  <si>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</si>
  <si>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</si>
  <si>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</si>
  <si>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</si>
  <si>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</si>
  <si>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</si>
  <si>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</si>
  <si>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</si>
  <si>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</si>
  <si>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</si>
  <si>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</si>
  <si>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</si>
  <si>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</si>
  <si>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</si>
  <si>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</si>
  <si>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</si>
  <si>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</si>
  <si>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</si>
  <si>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</si>
  <si>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</si>
  <si>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</si>
  <si>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</si>
  <si>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</si>
  <si>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</si>
  <si>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</si>
  <si>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</si>
  <si>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</si>
  <si>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</si>
  <si>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</si>
  <si>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</si>
  <si>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</si>
  <si>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</si>
  <si>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</si>
  <si>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</si>
  <si>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</si>
  <si>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</si>
  <si>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</si>
  <si>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</si>
  <si>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</si>
  <si>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</si>
  <si>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</si>
  <si>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</si>
  <si>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</si>
  <si>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</si>
  <si>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</si>
  <si>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</si>
  <si>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</si>
  <si>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</si>
  <si>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</si>
  <si>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</si>
  <si>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</si>
  <si>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</si>
  <si>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</si>
  <si>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</si>
  <si>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</si>
  <si>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</si>
  <si>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</si>
  <si>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</si>
  <si>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</si>
  <si>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</si>
  <si>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</si>
  <si>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</si>
  <si>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</si>
  <si>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</si>
  <si>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</si>
  <si>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</si>
  <si>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</si>
  <si>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</si>
  <si>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</si>
  <si>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</si>
  <si>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</si>
  <si>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</si>
  <si>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</si>
  <si>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</si>
  <si>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</si>
  <si>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</si>
  <si>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</si>
  <si>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</si>
  <si>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</si>
  <si>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</si>
  <si>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</si>
  <si>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</si>
  <si>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</si>
  <si>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</si>
  <si>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</si>
  <si>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</si>
  <si>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</si>
  <si>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</si>
  <si>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</si>
  <si>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</si>
  <si>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</si>
  <si>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</si>
  <si>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</si>
  <si>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</si>
  <si>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</si>
  <si>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</si>
  <si>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</si>
  <si>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</si>
  <si>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</si>
  <si>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</si>
  <si>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</si>
  <si>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</si>
  <si>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</si>
  <si>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</si>
  <si>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</si>
  <si>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</si>
  <si>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</si>
  <si>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</si>
  <si>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</si>
  <si>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</si>
  <si>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</si>
  <si>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</si>
  <si>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</si>
  <si>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</si>
  <si>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</si>
  <si>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</si>
  <si>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</si>
  <si>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</si>
  <si>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</si>
  <si>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</si>
  <si>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</si>
  <si>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</si>
  <si>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</si>
  <si>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</si>
  <si>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</si>
  <si>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</si>
  <si>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</si>
  <si>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</si>
  <si>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</si>
  <si>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</si>
  <si>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</si>
  <si>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</si>
  <si>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</si>
  <si>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</si>
  <si>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</si>
  <si>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</si>
  <si>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</si>
  <si>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</si>
  <si>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</si>
  <si>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</si>
  <si>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</si>
  <si>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</si>
  <si>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</si>
  <si>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</si>
  <si>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</si>
  <si>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</si>
  <si>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</si>
  <si>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</si>
  <si>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</si>
  <si>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</si>
  <si>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</si>
  <si>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</si>
  <si>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</si>
  <si>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</si>
  <si>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</si>
  <si>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</si>
  <si>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</si>
  <si>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</si>
  <si>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</si>
  <si>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</si>
  <si>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</si>
  <si>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</si>
  <si>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</si>
  <si>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</si>
  <si>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</si>
  <si>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</si>
  <si>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</si>
  <si>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</si>
  <si>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</si>
  <si>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</si>
  <si>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</si>
  <si>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</si>
  <si>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</si>
  <si>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</si>
  <si>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</si>
  <si>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</si>
  <si>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</si>
  <si>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</si>
  <si>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</si>
  <si>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</si>
  <si>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</si>
  <si>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</si>
  <si>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</si>
  <si>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</si>
  <si>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</si>
  <si>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</si>
  <si>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</si>
  <si>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</si>
  <si>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</si>
  <si>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</si>
  <si>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</si>
  <si>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</si>
  <si>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</si>
  <si>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</si>
  <si>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</si>
  <si>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</si>
  <si>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</si>
  <si>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</si>
  <si>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</si>
  <si>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</si>
  <si>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</si>
  <si>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</si>
  <si>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</si>
  <si>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</si>
  <si>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</si>
  <si>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</si>
  <si>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</si>
  <si>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</si>
  <si>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</si>
  <si>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</si>
  <si>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</si>
  <si>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</si>
  <si>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</si>
  <si>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</si>
  <si>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</si>
  <si>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</si>
  <si>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</si>
  <si>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</si>
  <si>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</si>
  <si>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</si>
  <si>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</si>
  <si>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</si>
  <si>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</si>
  <si>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</si>
  <si>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</si>
  <si>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</si>
  <si>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</si>
  <si>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</si>
  <si>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</si>
  <si>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</si>
  <si>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</si>
  <si>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</si>
  <si>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</si>
  <si>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</si>
  <si>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</si>
  <si>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</si>
  <si>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</si>
  <si>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</si>
  <si>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</si>
  <si>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</si>
  <si>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</si>
  <si>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</si>
  <si>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</si>
  <si>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</si>
  <si>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</si>
  <si>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</si>
  <si>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</si>
  <si>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</si>
  <si>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</si>
  <si>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</si>
  <si>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</si>
  <si>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</si>
  <si>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</si>
  <si>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</si>
  <si>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</si>
  <si>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</si>
  <si>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</si>
  <si>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</si>
  <si>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</si>
  <si>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</si>
  <si>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</si>
  <si>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</si>
  <si>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</si>
  <si>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</si>
  <si>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</si>
  <si>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</si>
  <si>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</si>
  <si>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</si>
  <si>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</si>
  <si>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</si>
  <si>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</si>
  <si>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</si>
  <si>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</si>
  <si>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</si>
  <si>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</si>
  <si>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</si>
  <si>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</si>
  <si>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</si>
  <si>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</si>
  <si>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</si>
  <si>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</si>
  <si>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</si>
  <si>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</si>
  <si>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</si>
  <si>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</si>
  <si>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</si>
  <si>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</si>
  <si>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</si>
  <si>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</si>
  <si>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</si>
  <si>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</si>
  <si>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</si>
  <si>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</si>
  <si>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</si>
  <si>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</si>
  <si>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</si>
  <si>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</si>
  <si>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</si>
  <si>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</si>
  <si>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</si>
  <si>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</si>
  <si>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</si>
  <si>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</si>
  <si>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</si>
  <si>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</si>
  <si>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</si>
  <si>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</si>
  <si>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</si>
  <si>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</si>
  <si>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</si>
  <si>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</si>
  <si>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</si>
  <si>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</si>
  <si>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</si>
  <si>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</si>
  <si>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</si>
  <si>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</si>
  <si>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</si>
  <si>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</si>
  <si>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</si>
  <si>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</si>
  <si>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</si>
  <si>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</si>
  <si>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</si>
  <si>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</si>
  <si>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</si>
  <si>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</si>
  <si>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</si>
  <si>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</si>
  <si>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</si>
  <si>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</si>
  <si>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</si>
  <si>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</si>
  <si>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</si>
  <si>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</si>
  <si>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</si>
  <si>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</si>
  <si>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</si>
  <si>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</si>
  <si>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</si>
  <si>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</si>
  <si>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</si>
  <si>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</si>
  <si>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</si>
  <si>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</si>
  <si>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</si>
  <si>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</si>
  <si>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</si>
  <si>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</si>
  <si>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</si>
  <si>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</si>
  <si>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</si>
  <si>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</si>
  <si>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</si>
  <si>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</si>
  <si>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</si>
  <si>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</si>
  <si>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</si>
  <si>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</si>
  <si>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</si>
  <si>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</si>
  <si>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</si>
  <si>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</si>
  <si>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</si>
  <si>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</si>
  <si>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</si>
  <si>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</si>
  <si>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</si>
  <si>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</si>
  <si>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</si>
  <si>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</si>
  <si>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</si>
  <si>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</si>
  <si>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</si>
  <si>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</si>
  <si>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</si>
  <si>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</si>
  <si>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</si>
  <si>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</si>
  <si>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</si>
  <si>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</si>
  <si>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</si>
  <si>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</si>
  <si>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</si>
  <si>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</si>
  <si>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</si>
  <si>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</si>
  <si>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</si>
  <si>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</si>
  <si>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</si>
  <si>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</si>
  <si>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</si>
  <si>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</si>
  <si>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</si>
  <si>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</si>
  <si>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</si>
  <si>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</si>
  <si>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</si>
  <si>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</si>
  <si>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</si>
  <si>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</si>
  <si>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</si>
  <si>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</si>
  <si>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</si>
  <si>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</si>
  <si>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</si>
  <si>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</si>
  <si>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</si>
  <si>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</si>
  <si>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</si>
  <si>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</si>
  <si>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</si>
  <si>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</si>
  <si>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</si>
  <si>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</si>
  <si>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</si>
  <si>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</si>
  <si>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</si>
  <si>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</si>
  <si>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</si>
  <si>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</si>
  <si>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</si>
  <si>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</si>
  <si>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</si>
  <si>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</si>
  <si>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</si>
  <si>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</si>
  <si>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</si>
  <si>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</si>
  <si>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</si>
  <si>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</si>
  <si>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</si>
  <si>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</si>
  <si>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</si>
  <si>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</si>
  <si>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</si>
  <si>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</si>
  <si>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</si>
  <si>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</si>
  <si>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</si>
  <si>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</si>
  <si>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</si>
  <si>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</si>
  <si>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</si>
  <si>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</si>
  <si>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</si>
  <si>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</si>
  <si>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</si>
  <si>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</si>
  <si>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</si>
  <si>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</si>
  <si>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</si>
  <si>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</si>
  <si>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</si>
  <si>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</si>
  <si>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</si>
  <si>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</si>
  <si>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</si>
  <si>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</si>
  <si>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</si>
  <si>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</si>
  <si>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</si>
  <si>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</si>
  <si>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</si>
  <si>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</si>
  <si>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</si>
  <si>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</si>
  <si>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</si>
  <si>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</si>
  <si>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</si>
  <si>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</si>
  <si>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</si>
  <si>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</si>
  <si>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</si>
  <si>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</si>
  <si>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</si>
  <si>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</si>
  <si>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</si>
  <si>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</si>
  <si>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</si>
  <si>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</si>
  <si>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</si>
  <si>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</si>
  <si>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</si>
  <si>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</si>
  <si>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</si>
  <si>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</si>
  <si>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</si>
  <si>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</si>
  <si>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</si>
  <si>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</si>
  <si>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</si>
  <si>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</si>
  <si>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</si>
  <si>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</si>
  <si>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</si>
  <si>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</si>
  <si>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</si>
  <si>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</si>
  <si>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</si>
  <si>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</si>
  <si>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</si>
  <si>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</si>
  <si>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</si>
  <si>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</si>
  <si>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</si>
  <si>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</si>
  <si>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</si>
  <si>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</si>
  <si>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</si>
  <si>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</si>
  <si>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</si>
  <si>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</si>
  <si>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</si>
  <si>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</si>
  <si>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</si>
  <si>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</si>
  <si>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</si>
  <si>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</si>
  <si>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</si>
  <si>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</si>
  <si>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</si>
  <si>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</si>
  <si>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</si>
  <si>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</si>
  <si>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</si>
  <si>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</si>
  <si>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</si>
  <si>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</si>
  <si>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</si>
  <si>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</si>
  <si>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</si>
  <si>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</si>
  <si>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</si>
  <si>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</si>
  <si>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</si>
  <si>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</si>
  <si>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</si>
  <si>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</si>
  <si>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</si>
  <si>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</si>
  <si>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</si>
  <si>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</si>
  <si>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</si>
  <si>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</si>
  <si>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</si>
  <si>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</si>
  <si>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</si>
  <si>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</si>
  <si>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</si>
  <si>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</si>
  <si>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</si>
  <si>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</si>
  <si>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</si>
  <si>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</si>
  <si>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</si>
  <si>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</si>
  <si>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</si>
  <si>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</si>
  <si>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</si>
  <si>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</si>
  <si>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</si>
  <si>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</si>
  <si>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</si>
  <si>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</si>
  <si>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</si>
  <si>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</si>
  <si>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</si>
  <si>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</si>
  <si>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</si>
  <si>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</si>
  <si>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</si>
  <si>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</si>
  <si>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</si>
  <si>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</si>
  <si>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</si>
  <si>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</si>
  <si>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</si>
  <si>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</si>
  <si>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</si>
  <si>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</si>
  <si>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</si>
  <si>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</si>
  <si>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</si>
  <si>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</si>
  <si>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</si>
  <si>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</si>
  <si>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</si>
  <si>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</si>
  <si>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</si>
  <si>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</si>
  <si>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</si>
  <si>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</si>
  <si>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</si>
  <si>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</si>
  <si>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</si>
  <si>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</si>
  <si>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</si>
  <si>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</si>
  <si>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</si>
  <si>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</si>
  <si>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</si>
  <si>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</si>
  <si>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</si>
  <si>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</si>
  <si>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</si>
  <si>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</si>
  <si>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</si>
  <si>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</si>
  <si>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</si>
  <si>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</si>
  <si>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</si>
  <si>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</si>
  <si>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</si>
  <si>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</si>
  <si>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</si>
  <si>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</si>
  <si>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</si>
  <si>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</si>
  <si>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</si>
  <si>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</si>
  <si>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</si>
  <si>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</si>
  <si>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</si>
  <si>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</si>
  <si>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</si>
  <si>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</si>
  <si>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</si>
  <si>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</si>
  <si>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</si>
  <si>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</si>
  <si>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</si>
  <si>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</si>
  <si>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</si>
  <si>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</si>
  <si>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</si>
  <si>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</si>
  <si>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</si>
  <si>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</si>
  <si>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</si>
  <si>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</si>
  <si>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</si>
  <si>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</si>
  <si>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</si>
  <si>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</si>
  <si>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</si>
  <si>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</si>
  <si>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</si>
  <si>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</si>
  <si>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</si>
  <si>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</si>
  <si>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</si>
  <si>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</si>
  <si>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</si>
  <si>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</si>
  <si>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</si>
  <si>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</si>
  <si>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</si>
  <si>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</si>
  <si>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</si>
  <si>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</si>
  <si>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</si>
  <si>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</si>
  <si>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</si>
  <si>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</si>
  <si>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</si>
  <si>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</si>
  <si>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</si>
  <si>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</si>
  <si>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</si>
  <si>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</si>
  <si>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</si>
  <si>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</si>
  <si>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</si>
  <si>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</si>
  <si>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</si>
  <si>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</si>
  <si>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</si>
  <si>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</si>
  <si>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</si>
  <si>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</si>
  <si>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</si>
  <si>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</si>
  <si>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</si>
  <si>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</si>
  <si>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</si>
  <si>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</si>
  <si>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</si>
  <si>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</si>
  <si>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</si>
  <si>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</si>
  <si>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</si>
  <si>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</si>
  <si>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</si>
  <si>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</si>
  <si>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</si>
  <si>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</si>
  <si>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</si>
  <si>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</si>
  <si>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</si>
  <si>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</si>
  <si>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</si>
  <si>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</si>
  <si>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</si>
  <si>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</si>
  <si>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</si>
  <si>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</si>
  <si>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</si>
  <si>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</si>
  <si>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</si>
  <si>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</si>
  <si>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</si>
  <si>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</si>
  <si>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</si>
  <si>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</si>
  <si>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</si>
  <si>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</si>
  <si>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</si>
  <si>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</si>
  <si>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</si>
  <si>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</si>
  <si>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</si>
  <si>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</si>
  <si>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</si>
  <si>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</si>
  <si>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</si>
  <si>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</si>
  <si>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</si>
  <si>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</si>
  <si>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</si>
  <si>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</si>
  <si>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</si>
  <si>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</si>
  <si>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</si>
  <si>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</si>
  <si>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</si>
  <si>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</si>
  <si>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</si>
  <si>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</si>
  <si>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</si>
  <si>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</si>
  <si>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</si>
  <si>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</si>
  <si>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</si>
  <si>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</si>
  <si>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</si>
  <si>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</si>
  <si>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</si>
  <si>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</si>
  <si>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</si>
  <si>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</si>
  <si>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</si>
  <si>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</si>
  <si>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</si>
  <si>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</si>
  <si>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</si>
  <si>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</si>
  <si>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</si>
  <si>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</si>
  <si>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</si>
  <si>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</si>
  <si>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</si>
  <si>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</si>
  <si>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</si>
  <si>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</si>
  <si>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</si>
  <si>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</si>
  <si>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</si>
  <si>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</si>
  <si>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</si>
  <si>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</si>
  <si>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</si>
  <si>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</si>
  <si>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</si>
  <si>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</si>
  <si>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</si>
  <si>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</si>
  <si>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</si>
  <si>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</si>
  <si>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</si>
  <si>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</si>
  <si>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</si>
  <si>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</si>
  <si>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</si>
  <si>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</si>
  <si>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</si>
  <si>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</si>
  <si>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</si>
  <si>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</si>
  <si>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</si>
  <si>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</si>
  <si>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</si>
  <si>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</si>
  <si>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</si>
  <si>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</si>
  <si>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</si>
  <si>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</si>
  <si>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</si>
  <si>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</si>
  <si>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</si>
  <si>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</si>
  <si>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</si>
  <si>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</si>
  <si>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</si>
  <si>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</si>
  <si>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</si>
  <si>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</si>
  <si>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</si>
  <si>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</si>
  <si>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</si>
  <si>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</si>
  <si>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</si>
  <si>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</si>
  <si>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</si>
  <si>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</si>
  <si>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</si>
  <si>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</si>
  <si>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</si>
  <si>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</si>
  <si>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</si>
  <si>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</si>
  <si>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</si>
  <si>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</si>
  <si>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</si>
  <si>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</si>
  <si>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</si>
  <si>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</si>
  <si>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</si>
  <si>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</si>
  <si>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</si>
  <si>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</si>
  <si>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</si>
  <si>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</si>
  <si>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</si>
  <si>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</si>
  <si>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</si>
  <si>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</si>
  <si>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</si>
  <si>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</si>
  <si>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</si>
  <si>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</si>
  <si>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</si>
  <si>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</si>
  <si>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</si>
  <si>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</si>
  <si>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</si>
  <si>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</si>
  <si>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</si>
  <si>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</si>
  <si>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</si>
  <si>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</si>
  <si>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</si>
  <si>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</si>
  <si>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</si>
  <si>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</si>
  <si>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</si>
  <si>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</si>
  <si>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</si>
  <si>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</si>
  <si>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</si>
  <si>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</si>
  <si>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</si>
  <si>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</si>
  <si>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</si>
  <si>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</si>
  <si>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</si>
  <si>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</si>
  <si>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</si>
  <si>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</si>
  <si>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</si>
  <si>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</si>
  <si>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</si>
  <si>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</si>
  <si>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</si>
  <si>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</si>
  <si>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</si>
  <si>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</si>
  <si>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</si>
  <si>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</si>
  <si>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</si>
  <si>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</si>
  <si>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</si>
  <si>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</si>
  <si>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</si>
  <si>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</si>
  <si>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</si>
  <si>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</si>
  <si>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</si>
  <si>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</si>
  <si>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</si>
  <si>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</si>
  <si>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</si>
  <si>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</si>
  <si>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</si>
  <si>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</si>
  <si>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</si>
  <si>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</si>
  <si>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</si>
  <si>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</si>
  <si>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</si>
  <si>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</si>
  <si>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</si>
  <si>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</si>
  <si>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</si>
  <si>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</si>
  <si>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</si>
  <si>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</si>
  <si>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</si>
  <si>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</si>
  <si>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</si>
  <si>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</si>
  <si>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</si>
  <si>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</si>
  <si>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</si>
  <si>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</si>
  <si>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</si>
  <si>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</si>
  <si>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</si>
  <si>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</si>
  <si>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</si>
  <si>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</si>
  <si>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</si>
  <si>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</si>
  <si>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</si>
  <si>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</si>
  <si>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</si>
  <si>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</si>
  <si>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</si>
  <si>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</si>
  <si>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</si>
  <si>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</si>
  <si>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</si>
  <si>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</si>
  <si>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</si>
  <si>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</si>
  <si>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</si>
  <si>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</si>
  <si>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</si>
  <si>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</si>
  <si>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</si>
  <si>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</si>
  <si>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</si>
  <si>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</si>
  <si>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</si>
  <si>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</si>
  <si>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</si>
  <si>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</si>
  <si>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</si>
  <si>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</si>
  <si>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</si>
  <si>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</si>
  <si>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</si>
  <si>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</si>
  <si>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</si>
  <si>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</si>
  <si>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</si>
  <si>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</si>
  <si>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</si>
  <si>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</si>
  <si>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</si>
  <si>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</si>
  <si>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</si>
  <si>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</si>
  <si>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</si>
  <si>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</si>
  <si>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</si>
  <si>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</si>
  <si>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</si>
  <si>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</si>
  <si>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</si>
  <si>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</si>
  <si>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</si>
  <si>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</si>
  <si>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</si>
  <si>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</si>
  <si>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</si>
  <si>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</si>
  <si>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</si>
  <si>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</si>
  <si>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</si>
  <si>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</si>
  <si>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</si>
  <si>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</si>
  <si>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</si>
  <si>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</si>
  <si>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</si>
  <si>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</si>
  <si>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</si>
  <si>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</si>
  <si>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</si>
  <si>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</si>
  <si>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</si>
  <si>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</si>
  <si>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</si>
  <si>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</si>
  <si>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</si>
  <si>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</si>
  <si>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</si>
  <si>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</si>
  <si>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</si>
  <si>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</si>
  <si>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</si>
  <si>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</si>
  <si>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</si>
  <si>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</si>
  <si>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</si>
  <si>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</si>
  <si>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</si>
  <si>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</si>
  <si>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</si>
  <si>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</si>
  <si>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</si>
  <si>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</si>
  <si>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</si>
  <si>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</si>
  <si>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</si>
  <si>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</si>
  <si>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</si>
  <si>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</si>
  <si>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</si>
  <si>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</si>
  <si>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</si>
  <si>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</si>
  <si>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</si>
  <si>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</si>
  <si>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</si>
  <si>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</si>
  <si>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</si>
  <si>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</si>
  <si>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</si>
  <si>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</si>
  <si>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</si>
  <si>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</si>
  <si>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</si>
  <si>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</si>
  <si>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</si>
  <si>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</si>
  <si>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</si>
  <si>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</si>
  <si>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</si>
  <si>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</si>
  <si>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</si>
  <si>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</si>
  <si>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</si>
  <si>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</si>
  <si>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</si>
  <si>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</si>
  <si>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</si>
  <si>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</si>
  <si>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</si>
  <si>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</si>
  <si>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</si>
  <si>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</si>
  <si>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</si>
  <si>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</si>
  <si>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</si>
  <si>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</si>
  <si>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</si>
  <si>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</si>
  <si>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</si>
  <si>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</si>
  <si>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</si>
  <si>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</si>
  <si>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</si>
  <si>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</si>
  <si>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</si>
  <si>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</si>
  <si>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</si>
  <si>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</si>
  <si>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</si>
  <si>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</si>
  <si>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</si>
  <si>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</si>
  <si>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</si>
  <si>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</si>
  <si>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</si>
  <si>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</si>
  <si>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</si>
  <si>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</si>
  <si>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</si>
  <si>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</si>
  <si>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</si>
  <si>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</si>
  <si>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</si>
  <si>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</si>
  <si>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</si>
  <si>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</si>
  <si>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</si>
  <si>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</si>
  <si>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</si>
  <si>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</si>
  <si>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</si>
  <si>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</si>
  <si>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</si>
  <si>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</si>
  <si>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</si>
  <si>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</si>
  <si>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</si>
  <si>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</si>
  <si>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</si>
  <si>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</si>
  <si>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</si>
  <si>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</si>
  <si>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</si>
  <si>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</si>
  <si>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</si>
  <si>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</si>
  <si>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</si>
  <si>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</si>
  <si>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</si>
  <si>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</si>
  <si>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</si>
  <si>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</si>
  <si>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</si>
  <si>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</si>
  <si>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</si>
  <si>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</si>
  <si>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</si>
  <si>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</si>
  <si>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</si>
  <si>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</si>
  <si>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</si>
  <si>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</si>
  <si>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</si>
  <si>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</si>
  <si>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</si>
  <si>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</si>
  <si>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</si>
  <si>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</si>
  <si>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</si>
  <si>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</si>
  <si>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</si>
  <si>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</si>
  <si>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</si>
  <si>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</si>
  <si>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</si>
  <si>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</si>
  <si>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</si>
  <si>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</si>
  <si>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</si>
  <si>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</si>
  <si>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</si>
  <si>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</si>
  <si>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</si>
  <si>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</si>
  <si>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</si>
  <si>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</si>
  <si>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</si>
  <si>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</si>
  <si>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</si>
  <si>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</si>
  <si>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</si>
  <si>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</si>
  <si>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</si>
  <si>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</si>
  <si>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</si>
  <si>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</si>
  <si>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</si>
  <si>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</si>
  <si>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</si>
  <si>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</si>
  <si>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</si>
  <si>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</si>
  <si>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</si>
  <si>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</si>
  <si>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</si>
  <si>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</si>
  <si>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</si>
  <si>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</si>
  <si>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</si>
  <si>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</si>
  <si>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</si>
  <si>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</si>
  <si>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</si>
  <si>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</si>
  <si>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</si>
  <si>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</si>
  <si>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</si>
  <si>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</si>
  <si>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</si>
  <si>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</si>
  <si>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</si>
  <si>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</si>
  <si>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</si>
  <si>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</si>
  <si>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</si>
  <si>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</si>
  <si>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</si>
  <si>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</si>
  <si>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</si>
  <si>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</si>
  <si>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</si>
  <si>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</si>
  <si>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</si>
  <si>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</si>
  <si>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</si>
  <si>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</si>
  <si>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</si>
  <si>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</si>
  <si>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</si>
  <si>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</si>
  <si>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</si>
  <si>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</si>
  <si>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</si>
  <si>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</si>
  <si>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</si>
  <si>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</si>
  <si>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</si>
  <si>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</si>
  <si>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</si>
  <si>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</si>
  <si>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</si>
  <si>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</si>
  <si>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</si>
  <si>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</si>
  <si>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</si>
  <si>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</si>
  <si>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</si>
  <si>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</si>
  <si>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</si>
  <si>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</si>
  <si>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</si>
  <si>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</si>
  <si>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</si>
  <si>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</si>
  <si>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</si>
  <si>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</si>
  <si>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</si>
  <si>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</si>
  <si>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</si>
  <si>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</si>
  <si>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</si>
  <si>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</si>
  <si>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</si>
  <si>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</si>
  <si>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</si>
  <si>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</si>
  <si>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</si>
  <si>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</si>
  <si>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</si>
  <si>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</si>
  <si>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</si>
  <si>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</si>
  <si>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</si>
  <si>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</si>
  <si>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</si>
  <si>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</si>
  <si>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</si>
  <si>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</si>
  <si>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</si>
  <si>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</si>
  <si>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</si>
  <si>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</si>
  <si>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</si>
  <si>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</si>
  <si>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</si>
  <si>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</si>
  <si>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</si>
  <si>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</si>
  <si>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</si>
  <si>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</si>
  <si>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</si>
  <si>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</si>
  <si>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</si>
  <si>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</si>
  <si>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</si>
  <si>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</si>
  <si>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</si>
  <si>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</si>
  <si>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</si>
  <si>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</si>
  <si>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</si>
  <si>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</si>
  <si>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</si>
  <si>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</si>
  <si>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</si>
  <si>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</si>
  <si>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</si>
  <si>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</si>
  <si>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</si>
  <si>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</si>
  <si>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</si>
  <si>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</si>
  <si>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</si>
  <si>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</si>
  <si>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</si>
  <si>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</si>
  <si>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</si>
  <si>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</si>
  <si>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</si>
  <si>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</si>
  <si>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</si>
  <si>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</si>
  <si>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</si>
  <si>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</si>
  <si>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</si>
  <si>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</si>
  <si>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</si>
  <si>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</si>
  <si>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</si>
  <si>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</si>
  <si>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</si>
  <si>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</si>
  <si>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</si>
  <si>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</si>
  <si>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</si>
  <si>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</si>
  <si>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</si>
  <si>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</si>
  <si>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</si>
  <si>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</si>
  <si>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</si>
  <si>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</si>
  <si>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</si>
  <si>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</si>
  <si>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</si>
  <si>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</si>
  <si>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</si>
  <si>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</si>
  <si>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</si>
  <si>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</si>
  <si>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</si>
  <si>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</si>
  <si>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</si>
  <si>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</si>
  <si>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</si>
  <si>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</si>
  <si>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</si>
  <si>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</si>
  <si>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</si>
  <si>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</si>
  <si>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</si>
  <si>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</si>
  <si>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</si>
  <si>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</si>
  <si>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</si>
  <si>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</si>
  <si>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</si>
  <si>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</si>
  <si>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</si>
  <si>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</si>
  <si>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</si>
  <si>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</si>
  <si>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</si>
  <si>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</si>
  <si>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</si>
  <si>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</si>
  <si>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</si>
  <si>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</si>
  <si>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</si>
  <si>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</si>
  <si>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</si>
  <si>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</si>
  <si>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</si>
  <si>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</si>
  <si>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</si>
  <si>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</si>
  <si>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</si>
  <si>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</si>
  <si>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</si>
  <si>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</si>
  <si>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</si>
  <si>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</si>
  <si>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</si>
  <si>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</si>
  <si>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</si>
  <si>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</si>
  <si>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</si>
  <si>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</si>
  <si>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</si>
  <si>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</si>
  <si>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</si>
  <si>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</si>
  <si>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</si>
  <si>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</si>
  <si>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</si>
  <si>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</si>
  <si>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</si>
  <si>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</si>
  <si>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</si>
  <si>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</si>
  <si>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</si>
  <si>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</si>
  <si>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</si>
  <si>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</si>
  <si>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</si>
  <si>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</si>
  <si>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</si>
  <si>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</si>
  <si>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</si>
  <si>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</si>
  <si>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</si>
  <si>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</si>
  <si>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</si>
  <si>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</si>
  <si>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</si>
  <si>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</si>
  <si>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</si>
  <si>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</si>
  <si>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</si>
  <si>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</si>
  <si>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</si>
  <si>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</si>
  <si>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</si>
  <si>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</si>
  <si>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</si>
  <si>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</si>
  <si>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</si>
  <si>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</si>
  <si>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</si>
  <si>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</si>
  <si>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</si>
  <si>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</si>
  <si>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</si>
  <si>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</si>
  <si>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</si>
  <si>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</si>
  <si>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</si>
  <si>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</si>
  <si>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</si>
  <si>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</si>
  <si>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</si>
  <si>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</si>
  <si>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</si>
  <si>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</si>
  <si>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</si>
  <si>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</si>
  <si>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</si>
  <si>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</si>
  <si>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</si>
  <si>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</si>
  <si>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</si>
  <si>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</si>
  <si>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</si>
  <si>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</si>
  <si>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</si>
  <si>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</si>
  <si>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</si>
  <si>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</si>
  <si>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</si>
  <si>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</si>
  <si>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</si>
  <si>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</si>
  <si>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</si>
  <si>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</si>
  <si>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</si>
  <si>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</si>
  <si>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</si>
  <si>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</si>
  <si>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</si>
  <si>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</si>
  <si>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</si>
  <si>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</si>
  <si>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</si>
  <si>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</si>
  <si>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</si>
  <si>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</si>
  <si>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</si>
  <si>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</si>
  <si>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</si>
  <si>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</si>
  <si>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</si>
  <si>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</si>
  <si>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</si>
  <si>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</si>
  <si>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</si>
  <si>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</si>
  <si>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</si>
  <si>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</si>
  <si>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</si>
  <si>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</si>
  <si>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</si>
  <si>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</si>
  <si>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</si>
  <si>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</si>
  <si>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</si>
  <si>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</si>
  <si>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</si>
  <si>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</si>
  <si>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</si>
  <si>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</si>
  <si>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</si>
  <si>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</si>
  <si>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</si>
  <si>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</si>
  <si>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</si>
  <si>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</si>
  <si>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</si>
  <si>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</si>
  <si>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</si>
  <si>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</si>
  <si>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</si>
  <si>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</si>
  <si>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</si>
  <si>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</si>
  <si>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</si>
  <si>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</si>
  <si>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</si>
  <si>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</si>
  <si>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</si>
  <si>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</si>
  <si>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</si>
  <si>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</si>
  <si>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</si>
  <si>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</si>
  <si>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</si>
  <si>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</si>
  <si>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</si>
  <si>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</si>
  <si>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</si>
  <si>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</si>
  <si>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</si>
  <si>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</si>
  <si>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</si>
  <si>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</si>
  <si>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</si>
  <si>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</si>
  <si>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</si>
  <si>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</si>
  <si>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</si>
  <si>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</si>
  <si>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</si>
  <si>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</si>
  <si>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</si>
  <si>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</si>
  <si>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</si>
  <si>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</si>
  <si>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</si>
  <si>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</si>
  <si>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</si>
  <si>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</si>
  <si>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</si>
  <si>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</si>
  <si>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</si>
  <si>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</si>
  <si>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</si>
  <si>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</si>
  <si>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</si>
  <si>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</si>
  <si>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</si>
  <si>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</si>
  <si>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</si>
  <si>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</si>
  <si>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</si>
  <si>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</si>
  <si>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</si>
  <si>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</si>
  <si>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</si>
  <si>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</si>
  <si>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</si>
  <si>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</si>
  <si>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</si>
  <si>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</si>
  <si>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</si>
  <si>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</si>
  <si>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</si>
  <si>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</si>
  <si>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</si>
  <si>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</si>
  <si>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</si>
  <si>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</si>
  <si>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</si>
  <si>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</si>
  <si>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</si>
  <si>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</si>
  <si>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</si>
  <si>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</si>
  <si>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</si>
  <si>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</si>
  <si>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</si>
  <si>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</si>
  <si>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</si>
  <si>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</si>
  <si>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</si>
  <si>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</si>
  <si>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</si>
  <si>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</si>
  <si>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</si>
  <si>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</si>
  <si>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</si>
  <si>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</si>
  <si>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</si>
  <si>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</si>
  <si>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</si>
  <si>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</si>
  <si>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</si>
  <si>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</si>
  <si>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</si>
  <si>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</si>
  <si>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</si>
  <si>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</si>
  <si>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</si>
  <si>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</si>
  <si>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</si>
  <si>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</si>
  <si>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</si>
  <si>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</si>
  <si>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</si>
  <si>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</si>
  <si>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</si>
  <si>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</si>
  <si>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</si>
  <si>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</si>
  <si>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</si>
  <si>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</si>
  <si>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</si>
  <si>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</si>
  <si>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</si>
  <si>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</si>
  <si>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</si>
  <si>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</si>
  <si>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</si>
  <si>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</si>
  <si>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</si>
  <si>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</si>
  <si>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</si>
  <si>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</si>
  <si>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</si>
  <si>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</si>
  <si>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</si>
  <si>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</si>
  <si>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</si>
  <si>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</si>
  <si>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</si>
  <si>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</si>
  <si>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</si>
  <si>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</si>
  <si>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</si>
  <si>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</si>
  <si>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</si>
  <si>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</si>
  <si>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</si>
  <si>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</si>
  <si>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</si>
  <si>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</si>
  <si>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</si>
  <si>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</si>
  <si>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</si>
  <si>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</si>
  <si>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</si>
  <si>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</si>
  <si>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</si>
  <si>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</si>
  <si>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</si>
  <si>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</si>
  <si>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</si>
  <si>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</si>
  <si>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</si>
  <si>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</si>
  <si>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</si>
  <si>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</si>
  <si>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</si>
  <si>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</si>
  <si>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</si>
  <si>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</si>
  <si>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</si>
  <si>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</si>
  <si>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</si>
  <si>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</si>
  <si>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</si>
  <si>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</si>
  <si>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</si>
  <si>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</si>
  <si>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</si>
  <si>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</si>
  <si>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</si>
  <si>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</si>
  <si>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</si>
  <si>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</si>
  <si>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</si>
  <si>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</si>
  <si>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</si>
  <si>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</si>
  <si>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</si>
  <si>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</si>
  <si>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</si>
  <si>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</si>
  <si>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</si>
  <si>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</si>
  <si>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</si>
  <si>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</si>
  <si>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</si>
  <si>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</si>
  <si>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</si>
  <si>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</si>
  <si>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</si>
  <si>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</si>
  <si>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</si>
  <si>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</si>
  <si>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</si>
  <si>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</si>
  <si>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</si>
  <si>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</si>
  <si>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</si>
  <si>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</si>
  <si>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</si>
  <si>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</si>
  <si>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</si>
  <si>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</si>
  <si>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</si>
  <si>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</si>
  <si>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</si>
  <si>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</si>
  <si>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</si>
  <si>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</si>
  <si>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</si>
  <si>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</si>
  <si>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</si>
  <si>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</si>
  <si>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</si>
  <si>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</si>
  <si>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</si>
  <si>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</si>
  <si>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</si>
  <si>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</si>
  <si>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</si>
  <si>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</si>
  <si>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</si>
  <si>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</si>
  <si>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</si>
  <si>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</si>
  <si>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</si>
  <si>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</si>
  <si>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</si>
  <si>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</si>
  <si>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</si>
  <si>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</si>
  <si>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</si>
  <si>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</si>
  <si>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</si>
  <si>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</si>
  <si>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</si>
  <si>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</si>
  <si>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</si>
  <si>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</si>
  <si>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</si>
  <si>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</si>
  <si>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</si>
  <si>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</si>
  <si>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</si>
  <si>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</si>
  <si>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</si>
  <si>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</si>
  <si>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</si>
  <si>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</si>
  <si>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</si>
  <si>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</si>
  <si>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</si>
  <si>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</si>
  <si>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</si>
  <si>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</si>
  <si>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</si>
  <si>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</si>
  <si>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</si>
  <si>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</si>
  <si>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</si>
  <si>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</si>
  <si>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</si>
  <si>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</si>
  <si>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</si>
  <si>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</si>
  <si>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</si>
  <si>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</si>
  <si>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</si>
  <si>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</si>
  <si>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</si>
  <si>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</si>
  <si>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</si>
  <si>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</si>
  <si>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</si>
  <si>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</si>
  <si>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</si>
  <si>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</si>
  <si>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</si>
  <si>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</si>
  <si>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</si>
  <si>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</si>
  <si>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</si>
  <si>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</si>
  <si>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</si>
  <si>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</si>
  <si>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</si>
  <si>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</si>
  <si>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</si>
  <si>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</si>
  <si>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</si>
  <si>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</si>
  <si>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</si>
  <si>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</si>
  <si>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</si>
  <si>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</si>
  <si>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</si>
  <si>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</si>
  <si>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</si>
  <si>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</si>
  <si>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</si>
  <si>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</si>
  <si>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</si>
  <si>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</si>
  <si>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</si>
  <si>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</si>
  <si>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</si>
  <si>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</si>
  <si>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</si>
  <si>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</si>
  <si>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</si>
  <si>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</si>
  <si>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</si>
  <si>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</si>
  <si>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</si>
  <si>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</si>
  <si>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</si>
  <si>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</si>
  <si>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</si>
  <si>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</si>
  <si>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</si>
  <si>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</si>
  <si>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</si>
  <si>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</si>
  <si>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</si>
  <si>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</si>
  <si>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</si>
  <si>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</si>
  <si>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</si>
  <si>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</si>
  <si>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</si>
  <si>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</si>
  <si>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</si>
  <si>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</si>
  <si>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</si>
  <si>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</si>
  <si>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</si>
  <si>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</si>
  <si>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</si>
  <si>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</si>
  <si>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</si>
  <si>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</si>
  <si>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</si>
  <si>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</si>
  <si>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</si>
  <si>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</si>
  <si>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</si>
  <si>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</si>
  <si>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</si>
  <si>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</si>
  <si>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</si>
  <si>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</si>
  <si>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</si>
  <si>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</si>
  <si>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</si>
  <si>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</si>
  <si>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</si>
  <si>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</si>
  <si>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</si>
  <si>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</si>
  <si>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</si>
  <si>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</si>
  <si>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</si>
  <si>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</si>
  <si>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</si>
  <si>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</si>
  <si>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</si>
  <si>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</si>
  <si>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</si>
  <si>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</si>
  <si>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</si>
  <si>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</si>
  <si>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</si>
  <si>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</si>
  <si>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</si>
  <si>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</si>
  <si>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</si>
  <si>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</si>
  <si>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</si>
  <si>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</si>
  <si>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</si>
  <si>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</si>
  <si>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</si>
  <si>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</si>
  <si>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</si>
  <si>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</si>
  <si>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</si>
  <si>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</si>
  <si>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</si>
  <si>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</si>
  <si>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</si>
  <si>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</si>
  <si>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</si>
  <si>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</si>
  <si>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</si>
  <si>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</si>
  <si>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</si>
  <si>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</si>
  <si>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</si>
  <si>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</si>
  <si>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</si>
  <si>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</si>
  <si>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</si>
  <si>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</si>
  <si>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</si>
  <si>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</si>
  <si>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</si>
  <si>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</si>
  <si>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</si>
  <si>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</si>
  <si>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</si>
  <si>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</si>
  <si>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</si>
  <si>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</si>
  <si>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</si>
  <si>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</si>
  <si>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</si>
  <si>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</si>
  <si>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</si>
  <si>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</si>
  <si>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</si>
  <si>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</si>
  <si>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</si>
  <si>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</si>
  <si>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</si>
  <si>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</si>
  <si>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</si>
  <si>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</si>
  <si>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</si>
  <si>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</si>
  <si>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</si>
  <si>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</si>
  <si>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</si>
  <si>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</si>
  <si>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</si>
  <si>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</si>
  <si>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</si>
  <si>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</si>
  <si>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</si>
  <si>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</si>
  <si>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</si>
  <si>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</si>
  <si>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</si>
  <si>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</si>
  <si>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</si>
  <si>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</si>
  <si>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</si>
  <si>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</si>
  <si>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</si>
  <si>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</si>
  <si>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</si>
  <si>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</si>
  <si>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</si>
  <si>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</si>
  <si>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</si>
  <si>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</si>
  <si>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</si>
  <si>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</si>
  <si>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</si>
  <si>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</si>
  <si>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</si>
  <si>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</si>
  <si>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</si>
  <si>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</si>
  <si>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</si>
  <si>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</si>
  <si>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</si>
  <si>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</si>
  <si>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</si>
  <si>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</si>
  <si>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</si>
  <si>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</si>
  <si>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</si>
  <si>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</si>
  <si>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</si>
  <si>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</si>
  <si>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</si>
  <si>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</si>
  <si>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</si>
  <si>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</si>
  <si>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</si>
  <si>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</si>
  <si>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</si>
  <si>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</si>
  <si>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</si>
  <si>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</si>
  <si>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</si>
  <si>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</si>
  <si>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</si>
  <si>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</si>
  <si>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</si>
  <si>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</si>
  <si>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</si>
  <si>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</si>
  <si>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</si>
  <si>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</si>
  <si>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</si>
  <si>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</si>
  <si>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</si>
  <si>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</si>
  <si>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</si>
  <si>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</si>
  <si>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</si>
  <si>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</si>
  <si>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</si>
  <si>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</si>
  <si>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</si>
  <si>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</si>
  <si>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</si>
  <si>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</si>
  <si>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</si>
  <si>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</si>
  <si>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</si>
  <si>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</si>
  <si>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</si>
  <si>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</si>
  <si>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</si>
  <si>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</si>
  <si>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</si>
  <si>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</si>
  <si>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</si>
  <si>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</si>
  <si>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</si>
  <si>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</si>
  <si>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</si>
  <si>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</si>
  <si>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</si>
  <si>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</si>
  <si>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</si>
  <si>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</si>
  <si>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</si>
  <si>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</si>
  <si>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</si>
  <si>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</si>
  <si>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</si>
  <si>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</si>
  <si>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</si>
  <si>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</si>
  <si>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</si>
  <si>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</si>
  <si>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</si>
  <si>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</si>
  <si>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</si>
  <si>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</si>
  <si>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</si>
  <si>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</si>
  <si>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</si>
  <si>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</si>
  <si>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</si>
  <si>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</si>
  <si>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</si>
  <si>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</si>
  <si>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</si>
  <si>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</si>
  <si>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</si>
  <si>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</si>
  <si>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</si>
  <si>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</si>
  <si>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</si>
  <si>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</si>
  <si>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</si>
  <si>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</si>
  <si>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</si>
  <si>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</si>
  <si>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</si>
  <si>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</si>
  <si>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</si>
  <si>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</si>
  <si>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</si>
  <si>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</si>
  <si>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</si>
  <si>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</si>
  <si>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</si>
  <si>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</si>
  <si>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</si>
  <si>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</si>
  <si>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</si>
  <si>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</si>
  <si>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</si>
  <si>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</si>
  <si>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</si>
  <si>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</si>
  <si>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</si>
  <si>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</si>
  <si>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</si>
  <si>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</si>
  <si>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</si>
  <si>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</si>
  <si>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</si>
  <si>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</si>
  <si>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</si>
  <si>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</si>
  <si>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</si>
  <si>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</si>
  <si>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</si>
  <si>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</si>
  <si>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</si>
  <si>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</si>
  <si>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</si>
  <si>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</si>
  <si>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</si>
  <si>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</si>
  <si>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</si>
  <si>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</si>
  <si>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</si>
  <si>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</si>
  <si>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</si>
  <si>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</si>
  <si>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</si>
  <si>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</si>
  <si>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</si>
  <si>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</si>
  <si>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</si>
  <si>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</si>
  <si>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</si>
  <si>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</si>
  <si>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</si>
  <si>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</si>
  <si>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</si>
  <si>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</si>
  <si>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</si>
  <si>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</si>
  <si>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</si>
  <si>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</si>
  <si>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</si>
  <si>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</si>
  <si>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</si>
  <si>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</si>
  <si>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</si>
  <si>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</si>
  <si>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</si>
  <si>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</si>
  <si>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</si>
  <si>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</si>
  <si>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</si>
  <si>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</si>
  <si>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</si>
  <si>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</si>
  <si>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</si>
  <si>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</si>
  <si>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</si>
  <si>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</si>
  <si>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</si>
  <si>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</si>
  <si>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</si>
  <si>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</si>
  <si>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</si>
  <si>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</si>
  <si>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</si>
  <si>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</si>
  <si>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</si>
  <si>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</si>
  <si>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</si>
  <si>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</si>
  <si>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</si>
  <si>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</si>
  <si>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</si>
  <si>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</si>
  <si>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</si>
  <si>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</si>
  <si>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</si>
  <si>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</si>
  <si>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</si>
  <si>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</si>
  <si>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</si>
  <si>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</si>
  <si>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</si>
  <si>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</si>
  <si>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</si>
  <si>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</si>
  <si>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</si>
  <si>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</si>
  <si>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</si>
  <si>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</si>
  <si>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</si>
  <si>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</si>
  <si>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</si>
  <si>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</si>
  <si>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</si>
  <si>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</si>
  <si>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</si>
  <si>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</si>
  <si>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</si>
  <si>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</si>
  <si>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</si>
  <si>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</si>
  <si>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</si>
  <si>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</si>
  <si>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</si>
  <si>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</si>
  <si>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</si>
  <si>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</si>
  <si>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</si>
  <si>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</si>
  <si>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</si>
  <si>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</si>
  <si>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2019 y al 30 de marzo de 2020 (b)</t>
  </si>
  <si>
    <t>Del 1 de enero al 30 de marzo de 2020 (b)</t>
  </si>
  <si>
    <t>JUNTA DE AGUA POTABLE DRENAJE ALCANTARILLADO Y SANEAMIENTO DEL MUNICIPIO DE IRAPUATO GTO</t>
  </si>
  <si>
    <t>CONSEJO DIRECTIVO</t>
  </si>
  <si>
    <t>CONTRALORIA INTERNA</t>
  </si>
  <si>
    <t>CONTABILIDAD</t>
  </si>
  <si>
    <t>PRESUPUESTOS</t>
  </si>
  <si>
    <t>COORDINACION JURIDICA</t>
  </si>
  <si>
    <t>COORDINACION DE COMUNICACION SOCIAL</t>
  </si>
  <si>
    <t>DIRECCION GENERAL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</si>
  <si>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</si>
  <si>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</si>
  <si>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</si>
  <si>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</si>
  <si>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</si>
  <si>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</si>
  <si>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</si>
  <si>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</si>
  <si>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</si>
  <si>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</si>
  <si>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</si>
  <si>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</si>
  <si>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</si>
  <si>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</si>
  <si>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</si>
  <si>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</si>
  <si>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</si>
  <si>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</si>
  <si>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OPERACION DE PIPAS</t>
  </si>
  <si>
    <t>MANTENIMIENTO DE DRENAJE</t>
  </si>
  <si>
    <t>OPTIMIZACION DE AGUA</t>
  </si>
  <si>
    <t>DRENAJE Y ALCANTARILLADO</t>
  </si>
  <si>
    <t>OPERACIÓN DE REDES DE DISTRIBUCION</t>
  </si>
  <si>
    <t>GERENCIA DE INGENIERIA Y DISEÑO</t>
  </si>
  <si>
    <t>AREA DE PROYECTOS</t>
  </si>
  <si>
    <t>GERENCIA PTAR</t>
  </si>
  <si>
    <t>OPERACIÓN DE LA PTAR</t>
  </si>
  <si>
    <t>MANTENIMIENTO ELECTROMECANICO PTAR</t>
  </si>
  <si>
    <t>OPERACION DE PLANTAS POTABILIZADORAS</t>
  </si>
  <si>
    <t>TESORERIA</t>
  </si>
  <si>
    <t>FINANZAS Y CAJAS</t>
  </si>
  <si>
    <t>COORDINACION  DE DESARROLLO INSTITUCIONAL</t>
  </si>
  <si>
    <t>REPARACION DE PAVIMENTOS</t>
  </si>
  <si>
    <t>OPERACION Y MTTO  DE POZOS</t>
  </si>
  <si>
    <t>OPERACION Y MANTENIMIENTO DE CARCAMOS</t>
  </si>
  <si>
    <t>MEDICION OPERACION Y MTTO DE REDES</t>
  </si>
  <si>
    <t>ADMINISTRACION DE OBRAS</t>
  </si>
  <si>
    <t>LABORATORIO Y DESCARGAS INDUSTRIALES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</si>
</sst>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0* #,##0.00;\-* #,##0.00_0;* &quot;0.00&quot;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28" applyNumberFormat="0" applyAlignment="0" applyProtection="0"/>
    <xf numFmtId="0" fontId="28" fillId="9" borderId="29" applyNumberFormat="0" applyAlignment="0" applyProtection="0"/>
    <xf numFmtId="0" fontId="29" fillId="9" borderId="28" applyNumberFormat="0" applyAlignment="0" applyProtection="0"/>
    <xf numFmtId="0" fontId="30" fillId="0" borderId="30" applyNumberFormat="0" applyFill="0" applyAlignment="0" applyProtection="0"/>
    <xf numFmtId="0" fontId="31" fillId="10" borderId="31" applyNumberFormat="0" applyAlignment="0" applyProtection="0"/>
    <xf numFmtId="0" fontId="32" fillId="0" borderId="0" applyNumberFormat="0" applyFill="0" applyBorder="0" applyAlignment="0" applyProtection="0"/>
    <xf numFmtId="0" fontId="19" fillId="11" borderId="32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5" fillId="35" borderId="0" applyNumberFormat="0" applyBorder="0" applyAlignment="0" applyProtection="0"/>
    <xf numFmtId="43" fontId="19" fillId="0" borderId="0"/>
  </cellStyleXfs>
  <cellXfs count="2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17" fillId="0" borderId="13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43" fontId="34" fillId="0" borderId="0" xfId="19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35" fillId="0" borderId="0" xfId="61" applyNumberFormat="1" applyFont="1" applyFill="1" applyBorder="1" applyAlignment="1" applyProtection="1">
      <alignment vertical="top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165" fontId="36" fillId="36" borderId="0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4" xfId="24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Incorrecto" xfId="26" builtinId="27" customBuiltin="1"/>
    <cellStyle name="Millares" xfId="19" builtinId="3"/>
    <cellStyle name="Millares 2" xfId="61"/>
    <cellStyle name="Neutral" xfId="27" builtinId="28" customBuiltin="1"/>
    <cellStyle name="Normal" xfId="0" builtinId="0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20" builtinId="15" customBuiltin="1"/>
    <cellStyle name="Título 1" xfId="21" builtinId="16" customBuiltin="1"/>
    <cellStyle name="Título 2" xfId="22" builtinId="17" customBuiltin="1"/>
    <cellStyle name="Título 3" xfId="23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tabSelected="1" zoomScale="80" zoomScaleNormal="80" zoomScalePageLayoutView="8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77" t="s">
        <v>821</v>
      </c>
      <c r="B1" s="178"/>
      <c r="C1" s="178"/>
      <c r="D1" s="178"/>
      <c r="E1" s="179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80" t="s">
        <v>3296</v>
      </c>
      <c r="D3" s="180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zoomScale="80" zoomScaleNormal="80" zoomScalePageLayoutView="80" workbookViewId="0">
      <selection activeCell="C18" sqref="C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93" t="s">
        <v>534</v>
      </c>
      <c r="B1" s="193"/>
      <c r="C1" s="193"/>
      <c r="D1" s="193"/>
      <c r="E1" s="111"/>
      <c r="F1" s="111"/>
      <c r="G1" s="111"/>
      <c r="H1" s="111"/>
      <c r="I1" s="111"/>
      <c r="J1" s="111"/>
      <c r="K1" s="111"/>
    </row>
    <row r="2" spans="1:11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3"/>
    </row>
    <row r="3" spans="1:11" x14ac:dyDescent="0.25">
      <c r="A3" s="184" t="s">
        <v>166</v>
      </c>
      <c r="B3" s="185"/>
      <c r="C3" s="185"/>
      <c r="D3" s="186"/>
    </row>
    <row r="4" spans="1:11" x14ac:dyDescent="0.25">
      <c r="A4" s="187" t="str">
        <f>TRIMESTRE</f>
        <v>Del 1 de enero al 30 de marzo de 2020 (b)</v>
      </c>
      <c r="B4" s="188"/>
      <c r="C4" s="188"/>
      <c r="D4" s="189"/>
    </row>
    <row r="5" spans="1:11" x14ac:dyDescent="0.25">
      <c r="A5" s="190" t="s">
        <v>118</v>
      </c>
      <c r="B5" s="191"/>
      <c r="C5" s="191"/>
      <c r="D5" s="192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820567681.25</v>
      </c>
      <c r="C8" s="40">
        <f t="shared" ref="C8:D8" si="0">SUM(C9:C11)</f>
        <v>324347108.54999995</v>
      </c>
      <c r="D8" s="40">
        <f t="shared" si="0"/>
        <v>324347108.54999995</v>
      </c>
    </row>
    <row r="9" spans="1:11" x14ac:dyDescent="0.25">
      <c r="A9" s="53" t="s">
        <v>169</v>
      </c>
      <c r="B9" s="23">
        <v>647969616.40999997</v>
      </c>
      <c r="C9" s="23">
        <v>283584145.01999998</v>
      </c>
      <c r="D9" s="23">
        <v>283584145.01999998</v>
      </c>
    </row>
    <row r="10" spans="1:11" x14ac:dyDescent="0.25">
      <c r="A10" s="53" t="s">
        <v>170</v>
      </c>
      <c r="B10" s="23">
        <v>172598064.84</v>
      </c>
      <c r="C10" s="23">
        <v>40762963.530000001</v>
      </c>
      <c r="D10" s="23">
        <v>40762963.530000001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820567681.25407314</v>
      </c>
      <c r="C13" s="40">
        <f t="shared" ref="C13:D13" si="2">C14+C15</f>
        <v>179328255.44999999</v>
      </c>
      <c r="D13" s="40">
        <f t="shared" si="2"/>
        <v>179005672.25999999</v>
      </c>
    </row>
    <row r="14" spans="1:11" x14ac:dyDescent="0.25">
      <c r="A14" s="53" t="s">
        <v>172</v>
      </c>
      <c r="B14" s="23">
        <f>'Formato 6 a)'!B9</f>
        <v>429379755.20407307</v>
      </c>
      <c r="C14" s="23">
        <f>'Formato 6 a)'!E9</f>
        <v>110452760.14999998</v>
      </c>
      <c r="D14" s="23">
        <f>'Formato 6 a)'!F9</f>
        <v>110315450.14999998</v>
      </c>
    </row>
    <row r="15" spans="1:11" x14ac:dyDescent="0.25">
      <c r="A15" s="53" t="s">
        <v>173</v>
      </c>
      <c r="B15" s="23">
        <f>'Formato 6 a)'!B84</f>
        <v>391187926.05000001</v>
      </c>
      <c r="C15" s="23">
        <f>'Formato 6 a)'!E84</f>
        <v>68875495.300000027</v>
      </c>
      <c r="D15" s="23">
        <f>'Formato 6 a)'!F84</f>
        <v>68690222.110000029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-4.0731430053710938E-3</v>
      </c>
      <c r="C21" s="40">
        <f t="shared" ref="C21:D21" si="4">C8-C13+C17</f>
        <v>145018853.09999996</v>
      </c>
      <c r="D21" s="40">
        <f t="shared" si="4"/>
        <v>145341436.28999996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-4.0731430053710938E-3</v>
      </c>
      <c r="C23" s="40">
        <f t="shared" ref="C23:D23" si="5">C21-C11</f>
        <v>145018853.09999996</v>
      </c>
      <c r="D23" s="40">
        <f t="shared" si="5"/>
        <v>145341436.28999996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-4.0731430053710938E-3</v>
      </c>
      <c r="C25" s="40">
        <f t="shared" ref="C25" si="6">C23-C17</f>
        <v>145018853.09999996</v>
      </c>
      <c r="D25" s="40">
        <f>D23-D17</f>
        <v>145341436.28999996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-4.0731430053710938E-3</v>
      </c>
      <c r="C33" s="61">
        <f t="shared" ref="C33:D33" si="8">C25+C29</f>
        <v>145018853.09999996</v>
      </c>
      <c r="D33" s="61">
        <f t="shared" si="8"/>
        <v>145341436.28999996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647969616.40999997</v>
      </c>
      <c r="C48" s="124">
        <f>C9</f>
        <v>283584145.01999998</v>
      </c>
      <c r="D48" s="124">
        <f t="shared" ref="D48" si="12">D9</f>
        <v>283584145.01999998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429379755.20407307</v>
      </c>
      <c r="C53" s="60">
        <f t="shared" ref="C53" si="14">C14</f>
        <v>110452760.14999998</v>
      </c>
      <c r="D53" s="60"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" si="15">C18</f>
        <v>0</v>
      </c>
      <c r="D55" s="60"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218589861.2059269</v>
      </c>
      <c r="C57" s="61">
        <f>C48+C49-C53+C55</f>
        <v>173131384.87</v>
      </c>
      <c r="D57" s="61">
        <f t="shared" ref="D57" si="16">D48+D49-D53+D55</f>
        <v>283584145.01999998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218589861.2059269</v>
      </c>
      <c r="C59" s="61">
        <f t="shared" ref="C59:D59" si="17">C57-C49</f>
        <v>173131384.87</v>
      </c>
      <c r="D59" s="61">
        <f t="shared" si="17"/>
        <v>283584145.01999998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172598064.84</v>
      </c>
      <c r="C63" s="122">
        <f t="shared" ref="C63:D63" si="18">C10</f>
        <v>40762963.530000001</v>
      </c>
      <c r="D63" s="122">
        <f t="shared" si="18"/>
        <v>40762963.530000001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391187926.05000001</v>
      </c>
      <c r="C68" s="23">
        <f t="shared" ref="C68" si="20">C15</f>
        <v>68875495.300000027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-218589861.21000001</v>
      </c>
      <c r="C72" s="40">
        <f t="shared" ref="C72:D72" si="22">C63+C64-C68+C70</f>
        <v>-28112531.770000026</v>
      </c>
      <c r="D72" s="40">
        <f t="shared" si="22"/>
        <v>40762963.530000001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-218589861.21000001</v>
      </c>
      <c r="C74" s="40">
        <f>C72-C64</f>
        <v>-28112531.770000026</v>
      </c>
      <c r="D74" s="40">
        <f t="shared" ref="D74" si="23">D72-D64</f>
        <v>40762963.530000001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phoneticPr fontId="18" type="noConversion"/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820567681.25</v>
      </c>
      <c r="Q2" s="18">
        <f>'Formato 4'!C8</f>
        <v>324347108.54999995</v>
      </c>
      <c r="R2" s="18">
        <f>'Formato 4'!D8</f>
        <v>324347108.54999995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647969616.40999997</v>
      </c>
      <c r="Q3" s="18">
        <f>'Formato 4'!C9</f>
        <v>283584145.01999998</v>
      </c>
      <c r="R3" s="18">
        <f>'Formato 4'!D9</f>
        <v>283584145.01999998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172598064.84</v>
      </c>
      <c r="Q4" s="18">
        <f>'Formato 4'!C10</f>
        <v>40762963.530000001</v>
      </c>
      <c r="R4" s="18">
        <f>'Formato 4'!D10</f>
        <v>40762963.530000001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820567681.25407314</v>
      </c>
      <c r="Q6" s="18">
        <f>'Formato 4'!C13</f>
        <v>179328255.44999999</v>
      </c>
      <c r="R6" s="18">
        <f>'Formato 4'!D13</f>
        <v>179005672.25999999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429379755.20407307</v>
      </c>
      <c r="Q7" s="18">
        <f>'Formato 4'!C14</f>
        <v>110452760.14999998</v>
      </c>
      <c r="R7" s="18">
        <f>'Formato 4'!D14</f>
        <v>110315450.14999998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391187926.05000001</v>
      </c>
      <c r="Q8" s="18">
        <f>'Formato 4'!C15</f>
        <v>68875495.300000027</v>
      </c>
      <c r="R8" s="18">
        <f>'Formato 4'!D15</f>
        <v>68690222.110000029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-4.0731430053710938E-3</v>
      </c>
      <c r="Q12" s="18">
        <f>'Formato 4'!C21</f>
        <v>145018853.09999996</v>
      </c>
      <c r="R12" s="18">
        <f>'Formato 4'!D21</f>
        <v>145341436.28999996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-4.0731430053710938E-3</v>
      </c>
      <c r="Q13" s="18">
        <f>'Formato 4'!C23</f>
        <v>145018853.09999996</v>
      </c>
      <c r="R13" s="18">
        <f>'Formato 4'!D23</f>
        <v>145341436.28999996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-4.0731430053710938E-3</v>
      </c>
      <c r="Q14" s="18">
        <f>'Formato 4'!C25</f>
        <v>145018853.09999996</v>
      </c>
      <c r="R14" s="18">
        <f>'Formato 4'!D25</f>
        <v>145341436.28999996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-4.0731430053710938E-3</v>
      </c>
      <c r="Q18">
        <f>'Formato 4'!C33</f>
        <v>145018853.09999996</v>
      </c>
      <c r="R18">
        <f>'Formato 4'!D33</f>
        <v>145341436.28999996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647969616.40999997</v>
      </c>
      <c r="Q26">
        <f>'Formato 4'!C48</f>
        <v>283584145.01999998</v>
      </c>
      <c r="R26">
        <f>'Formato 4'!D48</f>
        <v>283584145.01999998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429379755.20407307</v>
      </c>
      <c r="Q30">
        <f>'Formato 4'!C53</f>
        <v>110452760.14999998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172598064.84</v>
      </c>
      <c r="Q32">
        <f>'Formato 4'!C63</f>
        <v>40762963.530000001</v>
      </c>
      <c r="R32">
        <f>'Formato 4'!D63</f>
        <v>40762963.530000001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391187926.05000001</v>
      </c>
      <c r="Q36">
        <f>'Formato 4'!C68</f>
        <v>68875495.300000027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-218589861.21000001</v>
      </c>
      <c r="Q38">
        <f>'Formato 4'!C72</f>
        <v>-28112531.770000026</v>
      </c>
      <c r="R38">
        <f>'Formato 4'!D72</f>
        <v>40762963.530000001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-218589861.21000001</v>
      </c>
      <c r="Q39">
        <f>'Formato 4'!C74</f>
        <v>-28112531.770000026</v>
      </c>
      <c r="R39">
        <f>'Formato 4'!D74</f>
        <v>40762963.530000001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zoomScale="80" zoomScaleNormal="80" zoomScalePageLayoutView="80" workbookViewId="0">
      <selection activeCell="G8" sqref="G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99" t="s">
        <v>206</v>
      </c>
      <c r="B1" s="199"/>
      <c r="C1" s="199"/>
      <c r="D1" s="199"/>
      <c r="E1" s="199"/>
      <c r="F1" s="199"/>
      <c r="G1" s="199"/>
    </row>
    <row r="2" spans="1:8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3"/>
    </row>
    <row r="3" spans="1:8" x14ac:dyDescent="0.25">
      <c r="A3" s="184" t="s">
        <v>207</v>
      </c>
      <c r="B3" s="185"/>
      <c r="C3" s="185"/>
      <c r="D3" s="185"/>
      <c r="E3" s="185"/>
      <c r="F3" s="185"/>
      <c r="G3" s="186"/>
    </row>
    <row r="4" spans="1:8" x14ac:dyDescent="0.25">
      <c r="A4" s="187" t="str">
        <f>TRIMESTRE</f>
        <v>Del 1 de enero al 30 de marzo de 2020 (b)</v>
      </c>
      <c r="B4" s="188"/>
      <c r="C4" s="188"/>
      <c r="D4" s="188"/>
      <c r="E4" s="188"/>
      <c r="F4" s="188"/>
      <c r="G4" s="189"/>
    </row>
    <row r="5" spans="1:8" x14ac:dyDescent="0.25">
      <c r="A5" s="190" t="s">
        <v>118</v>
      </c>
      <c r="B5" s="191"/>
      <c r="C5" s="191"/>
      <c r="D5" s="191"/>
      <c r="E5" s="191"/>
      <c r="F5" s="191"/>
      <c r="G5" s="192"/>
    </row>
    <row r="6" spans="1:8" x14ac:dyDescent="0.25">
      <c r="A6" s="196" t="s">
        <v>214</v>
      </c>
      <c r="B6" s="198" t="s">
        <v>208</v>
      </c>
      <c r="C6" s="198"/>
      <c r="D6" s="198"/>
      <c r="E6" s="198"/>
      <c r="F6" s="198"/>
      <c r="G6" s="198" t="s">
        <v>209</v>
      </c>
    </row>
    <row r="7" spans="1:8" ht="30" x14ac:dyDescent="0.25">
      <c r="A7" s="19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28571359.949999999</v>
      </c>
      <c r="C13" s="60">
        <v>0</v>
      </c>
      <c r="D13" s="60">
        <f>+B13+C13</f>
        <v>28571359.949999999</v>
      </c>
      <c r="E13" s="60">
        <v>7187317.8799999999</v>
      </c>
      <c r="F13" s="60">
        <v>7187317.8799999999</v>
      </c>
      <c r="G13" s="60">
        <f t="shared" si="0"/>
        <v>-21384042.07</v>
      </c>
    </row>
    <row r="14" spans="1:8" x14ac:dyDescent="0.25">
      <c r="A14" s="53" t="s">
        <v>221</v>
      </c>
      <c r="B14" s="60">
        <v>20675967.199999999</v>
      </c>
      <c r="C14" s="60">
        <v>0</v>
      </c>
      <c r="D14" s="60">
        <f>+B14+C14</f>
        <v>20675967.199999999</v>
      </c>
      <c r="E14" s="60">
        <v>3774974.21</v>
      </c>
      <c r="F14" s="60">
        <v>3774974.21</v>
      </c>
      <c r="G14" s="60">
        <f t="shared" si="0"/>
        <v>-16900992.989999998</v>
      </c>
    </row>
    <row r="15" spans="1:8" x14ac:dyDescent="0.25">
      <c r="A15" s="53" t="s">
        <v>222</v>
      </c>
      <c r="B15" s="60">
        <v>598722289.25999999</v>
      </c>
      <c r="C15" s="60">
        <v>144735366.99000001</v>
      </c>
      <c r="D15" s="60">
        <f>+B15+C15</f>
        <v>743457656.25</v>
      </c>
      <c r="E15" s="60">
        <v>272621852.93000001</v>
      </c>
      <c r="F15" s="60">
        <v>272621852.93000001</v>
      </c>
      <c r="G15" s="60">
        <f t="shared" si="0"/>
        <v>-326100436.32999998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647969616.40999997</v>
      </c>
      <c r="C41" s="61">
        <f t="shared" ref="C41:E41" si="6">SUM(C9,C10,C11,C12,C13,C14,C15,C16,C28,C34,C35,C37)</f>
        <v>144735366.99000001</v>
      </c>
      <c r="D41" s="61">
        <f t="shared" si="6"/>
        <v>792704983.39999998</v>
      </c>
      <c r="E41" s="61">
        <f t="shared" si="6"/>
        <v>283584145.01999998</v>
      </c>
      <c r="F41" s="61">
        <f>SUM(F9,F10,F11,F12,F13,F14,F15,F16,F28,F34,F35,F37)</f>
        <v>283584145.01999998</v>
      </c>
      <c r="G41" s="61">
        <f>SUM(G9,G10,G11,G12,G13,G14,G15,G16,G28,G34,G35,G37)</f>
        <v>-364385471.38999999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148466795.02000001</v>
      </c>
      <c r="C45" s="60">
        <f t="shared" ref="C45:G45" si="7">SUM(C46:C53)</f>
        <v>0</v>
      </c>
      <c r="D45" s="60">
        <f t="shared" si="7"/>
        <v>-30709558.48</v>
      </c>
      <c r="E45" s="60">
        <f t="shared" si="7"/>
        <v>27222172.062239997</v>
      </c>
      <c r="F45" s="60">
        <f t="shared" si="7"/>
        <v>27222172.062239997</v>
      </c>
      <c r="G45" s="60">
        <f t="shared" si="7"/>
        <v>-121244622.95776001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148466795.02000001</v>
      </c>
      <c r="C48" s="60">
        <v>0</v>
      </c>
      <c r="D48" s="60">
        <v>-30709558.48</v>
      </c>
      <c r="E48" s="60">
        <v>27222172.062239997</v>
      </c>
      <c r="F48" s="60">
        <v>27222172.062239997</v>
      </c>
      <c r="G48" s="60">
        <f t="shared" si="8"/>
        <v>-121244622.95776001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24131269.82</v>
      </c>
      <c r="C54" s="60">
        <f t="shared" ref="C54:G54" si="9">SUM(C55:C58)</f>
        <v>0</v>
      </c>
      <c r="D54" s="60">
        <f t="shared" si="9"/>
        <v>-2870739.27</v>
      </c>
      <c r="E54" s="60">
        <f t="shared" si="9"/>
        <v>13540791.470000001</v>
      </c>
      <c r="F54" s="60">
        <f t="shared" si="9"/>
        <v>13540791.470000001</v>
      </c>
      <c r="G54" s="60">
        <f t="shared" si="9"/>
        <v>-10590478.35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24131269.82</v>
      </c>
      <c r="C58" s="60">
        <v>0</v>
      </c>
      <c r="D58" s="60">
        <v>-2870739.27</v>
      </c>
      <c r="E58" s="60">
        <v>13540791.470000001</v>
      </c>
      <c r="F58" s="60">
        <v>13540791.470000001</v>
      </c>
      <c r="G58" s="60">
        <f t="shared" si="10"/>
        <v>-10590478.35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f>+B63+C63</f>
        <v>0</v>
      </c>
      <c r="E63" s="60">
        <v>0</v>
      </c>
      <c r="F63" s="60">
        <v>0</v>
      </c>
      <c r="G63" s="60">
        <f t="shared" ref="G63" si="12"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172598064.84</v>
      </c>
      <c r="C65" s="61">
        <f t="shared" ref="C65:G65" si="13">C45+C54+C59+C62+C63</f>
        <v>0</v>
      </c>
      <c r="D65" s="61">
        <f t="shared" si="13"/>
        <v>-33580297.75</v>
      </c>
      <c r="E65" s="61">
        <f t="shared" si="13"/>
        <v>40762963.532239996</v>
      </c>
      <c r="F65" s="61">
        <f t="shared" si="13"/>
        <v>40762963.532239996</v>
      </c>
      <c r="G65" s="61">
        <f t="shared" si="13"/>
        <v>-131835101.30776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v>0</v>
      </c>
      <c r="D67" s="61">
        <f t="shared" ref="D67:G67" si="14">D68</f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820567681.25</v>
      </c>
      <c r="C70" s="61">
        <f t="shared" ref="C70:G70" si="15">C41+C65+C67</f>
        <v>144735366.99000001</v>
      </c>
      <c r="D70" s="61">
        <f t="shared" si="15"/>
        <v>759124685.64999998</v>
      </c>
      <c r="E70" s="61">
        <f t="shared" si="15"/>
        <v>324347108.55223995</v>
      </c>
      <c r="F70" s="61">
        <f t="shared" si="15"/>
        <v>324347108.55223995</v>
      </c>
      <c r="G70" s="61">
        <f t="shared" si="15"/>
        <v>-496220572.69775999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phoneticPr fontId="18" type="noConversion"/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000000000000007" right="0.70000000000000007" top="0.75000000000000011" bottom="0.75000000000000011" header="0.30000000000000004" footer="0.30000000000000004"/>
  <colBreaks count="1" manualBreakCount="1">
    <brk id="1638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39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28571359.949999999</v>
      </c>
      <c r="Q7" s="18">
        <f>'Formato 5'!C13</f>
        <v>0</v>
      </c>
      <c r="R7" s="18">
        <f>'Formato 5'!D13</f>
        <v>28571359.949999999</v>
      </c>
      <c r="S7" s="18">
        <f>'Formato 5'!E13</f>
        <v>7187317.8799999999</v>
      </c>
      <c r="T7" s="18">
        <f>'Formato 5'!F13</f>
        <v>7187317.8799999999</v>
      </c>
      <c r="U7" s="18">
        <f>'Formato 5'!G13</f>
        <v>-21384042.07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20675967.199999999</v>
      </c>
      <c r="Q8" s="18">
        <f>'Formato 5'!C14</f>
        <v>0</v>
      </c>
      <c r="R8" s="18">
        <f>'Formato 5'!D14</f>
        <v>20675967.199999999</v>
      </c>
      <c r="S8" s="18">
        <f>'Formato 5'!E14</f>
        <v>3774974.21</v>
      </c>
      <c r="T8" s="18">
        <f>'Formato 5'!F14</f>
        <v>3774974.21</v>
      </c>
      <c r="U8" s="18">
        <f>'Formato 5'!G14</f>
        <v>-16900992.989999998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598722289.25999999</v>
      </c>
      <c r="Q9" s="18">
        <f>'Formato 5'!C15</f>
        <v>144735366.99000001</v>
      </c>
      <c r="R9" s="18">
        <f>'Formato 5'!D15</f>
        <v>743457656.25</v>
      </c>
      <c r="S9" s="18">
        <f>'Formato 5'!E15</f>
        <v>272621852.93000001</v>
      </c>
      <c r="T9" s="18">
        <f>'Formato 5'!F15</f>
        <v>272621852.93000001</v>
      </c>
      <c r="U9" s="18">
        <f>'Formato 5'!G15</f>
        <v>-326100436.32999998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647969616.40999997</v>
      </c>
      <c r="Q34">
        <f>'Formato 5'!C41</f>
        <v>144735366.99000001</v>
      </c>
      <c r="R34">
        <f>'Formato 5'!D41</f>
        <v>792704983.39999998</v>
      </c>
      <c r="S34">
        <f>'Formato 5'!E41</f>
        <v>283584145.01999998</v>
      </c>
      <c r="T34">
        <f>'Formato 5'!F41</f>
        <v>283584145.01999998</v>
      </c>
      <c r="U34">
        <f>'Formato 5'!G41</f>
        <v>-364385471.38999999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148466795.02000001</v>
      </c>
      <c r="Q37">
        <f>'Formato 5'!C45</f>
        <v>0</v>
      </c>
      <c r="R37">
        <f>'Formato 5'!D45</f>
        <v>-30709558.48</v>
      </c>
      <c r="S37">
        <f>'Formato 5'!E45</f>
        <v>27222172.062239997</v>
      </c>
      <c r="T37">
        <f>'Formato 5'!F45</f>
        <v>27222172.062239997</v>
      </c>
      <c r="U37">
        <f>'Formato 5'!G45</f>
        <v>-121244622.95776001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148466795.02000001</v>
      </c>
      <c r="Q40">
        <f>'Formato 5'!C48</f>
        <v>0</v>
      </c>
      <c r="R40">
        <f>'Formato 5'!D48</f>
        <v>-30709558.48</v>
      </c>
      <c r="S40">
        <f>'Formato 5'!E48</f>
        <v>27222172.062239997</v>
      </c>
      <c r="T40">
        <f>'Formato 5'!F48</f>
        <v>27222172.062239997</v>
      </c>
      <c r="U40">
        <f>'Formato 5'!G48</f>
        <v>-121244622.95776001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24131269.82</v>
      </c>
      <c r="Q46">
        <f>'Formato 5'!C54</f>
        <v>0</v>
      </c>
      <c r="R46">
        <f>'Formato 5'!D54</f>
        <v>-2870739.27</v>
      </c>
      <c r="S46">
        <f>'Formato 5'!E54</f>
        <v>13540791.470000001</v>
      </c>
      <c r="T46">
        <f>'Formato 5'!F54</f>
        <v>13540791.470000001</v>
      </c>
      <c r="U46">
        <f>'Formato 5'!G54</f>
        <v>-10590478.35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24131269.82</v>
      </c>
      <c r="Q50">
        <f>'Formato 5'!C58</f>
        <v>0</v>
      </c>
      <c r="R50">
        <f>'Formato 5'!D58</f>
        <v>-2870739.27</v>
      </c>
      <c r="S50">
        <f>'Formato 5'!E58</f>
        <v>13540791.470000001</v>
      </c>
      <c r="T50">
        <f>'Formato 5'!F58</f>
        <v>13540791.470000001</v>
      </c>
      <c r="U50">
        <f>'Formato 5'!G58</f>
        <v>-10590478.35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172598064.84</v>
      </c>
      <c r="Q56">
        <f>'Formato 5'!C65</f>
        <v>0</v>
      </c>
      <c r="R56">
        <f>'Formato 5'!D65</f>
        <v>-33580297.75</v>
      </c>
      <c r="S56">
        <f>'Formato 5'!E65</f>
        <v>40762963.532239996</v>
      </c>
      <c r="T56">
        <f>'Formato 5'!F65</f>
        <v>40762963.532239996</v>
      </c>
      <c r="U56">
        <f>'Formato 5'!G65</f>
        <v>-131835101.30776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zoomScale="80" zoomScaleNormal="80" zoomScalePageLayoutView="80" workbookViewId="0">
      <selection activeCell="B27" sqref="B2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00" t="s">
        <v>3277</v>
      </c>
      <c r="B1" s="199"/>
      <c r="C1" s="199"/>
      <c r="D1" s="199"/>
      <c r="E1" s="199"/>
      <c r="F1" s="199"/>
      <c r="G1" s="199"/>
    </row>
    <row r="2" spans="1:7" x14ac:dyDescent="0.25">
      <c r="A2" s="203" t="str">
        <f>ENTE_PUBLICO_A</f>
        <v>JUNTA DE AGUA POTABLE DRENAJE ALCANTARILLADO Y SANEAMIENTO DEL MUNICIPIO DE IRAPUATO GTO, Gobierno del Estado de Guanajuato (a)</v>
      </c>
      <c r="B2" s="203"/>
      <c r="C2" s="203"/>
      <c r="D2" s="203"/>
      <c r="E2" s="203"/>
      <c r="F2" s="203"/>
      <c r="G2" s="203"/>
    </row>
    <row r="3" spans="1:7" x14ac:dyDescent="0.25">
      <c r="A3" s="204" t="s">
        <v>277</v>
      </c>
      <c r="B3" s="204"/>
      <c r="C3" s="204"/>
      <c r="D3" s="204"/>
      <c r="E3" s="204"/>
      <c r="F3" s="204"/>
      <c r="G3" s="204"/>
    </row>
    <row r="4" spans="1:7" x14ac:dyDescent="0.25">
      <c r="A4" s="204" t="s">
        <v>278</v>
      </c>
      <c r="B4" s="204"/>
      <c r="C4" s="204"/>
      <c r="D4" s="204"/>
      <c r="E4" s="204"/>
      <c r="F4" s="204"/>
      <c r="G4" s="204"/>
    </row>
    <row r="5" spans="1:7" x14ac:dyDescent="0.25">
      <c r="A5" s="205" t="str">
        <f>TRIMESTRE</f>
        <v>Del 1 de enero al 30 de marzo de 2020 (b)</v>
      </c>
      <c r="B5" s="205"/>
      <c r="C5" s="205"/>
      <c r="D5" s="205"/>
      <c r="E5" s="205"/>
      <c r="F5" s="205"/>
      <c r="G5" s="205"/>
    </row>
    <row r="6" spans="1:7" x14ac:dyDescent="0.25">
      <c r="A6" s="197" t="s">
        <v>118</v>
      </c>
      <c r="B6" s="197"/>
      <c r="C6" s="197"/>
      <c r="D6" s="197"/>
      <c r="E6" s="197"/>
      <c r="F6" s="197"/>
      <c r="G6" s="197"/>
    </row>
    <row r="7" spans="1:7" ht="15" customHeight="1" x14ac:dyDescent="0.25">
      <c r="A7" s="201" t="s">
        <v>0</v>
      </c>
      <c r="B7" s="201" t="s">
        <v>279</v>
      </c>
      <c r="C7" s="201"/>
      <c r="D7" s="201"/>
      <c r="E7" s="201"/>
      <c r="F7" s="201"/>
      <c r="G7" s="202" t="s">
        <v>280</v>
      </c>
    </row>
    <row r="8" spans="1:7" ht="30" x14ac:dyDescent="0.25">
      <c r="A8" s="20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01"/>
    </row>
    <row r="9" spans="1:7" x14ac:dyDescent="0.25">
      <c r="A9" s="82" t="s">
        <v>285</v>
      </c>
      <c r="B9" s="79">
        <f>SUM(B10,B18,B28,B38,B48,B58,B62,B71,B75)</f>
        <v>429379755.20407307</v>
      </c>
      <c r="C9" s="79">
        <f t="shared" ref="C9:G9" si="0">SUM(C10,C18,C28,C38,C48,C58,C62,C71,C75)</f>
        <v>144633711.15734741</v>
      </c>
      <c r="D9" s="79">
        <f t="shared" si="0"/>
        <v>574013465.75734746</v>
      </c>
      <c r="E9" s="79">
        <f t="shared" si="0"/>
        <v>110452760.14999998</v>
      </c>
      <c r="F9" s="79">
        <f t="shared" si="0"/>
        <v>110315450.14999998</v>
      </c>
      <c r="G9" s="79">
        <f t="shared" si="0"/>
        <v>463560705.60734743</v>
      </c>
    </row>
    <row r="10" spans="1:7" x14ac:dyDescent="0.25">
      <c r="A10" s="83" t="s">
        <v>286</v>
      </c>
      <c r="B10" s="80">
        <f>SUM(B11:B17)</f>
        <v>118296814.69407302</v>
      </c>
      <c r="C10" s="80">
        <f t="shared" ref="C10:F10" si="1">SUM(C11:C17)</f>
        <v>3.4499404486268759E-2</v>
      </c>
      <c r="D10" s="80">
        <f t="shared" si="1"/>
        <v>118296814.69449942</v>
      </c>
      <c r="E10" s="80">
        <f t="shared" si="1"/>
        <v>22611299.729999986</v>
      </c>
      <c r="F10" s="80">
        <f t="shared" si="1"/>
        <v>22611299.729999986</v>
      </c>
      <c r="G10" s="80">
        <f>SUM(G11:G17)</f>
        <v>95685514.964499414</v>
      </c>
    </row>
    <row r="11" spans="1:7" x14ac:dyDescent="0.25">
      <c r="A11" s="84" t="s">
        <v>287</v>
      </c>
      <c r="B11" s="80">
        <v>82703455.549999997</v>
      </c>
      <c r="C11" s="80">
        <v>-0.30000001192092896</v>
      </c>
      <c r="D11" s="80">
        <v>82703455.549999997</v>
      </c>
      <c r="E11" s="80">
        <v>17107456.449999984</v>
      </c>
      <c r="F11" s="80">
        <v>17107456.449999984</v>
      </c>
      <c r="G11" s="80">
        <v>65595999.100000009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12651930.680000002</v>
      </c>
      <c r="C13" s="80">
        <v>0</v>
      </c>
      <c r="D13" s="80">
        <v>12651930.680000002</v>
      </c>
      <c r="E13" s="80">
        <v>193680.91</v>
      </c>
      <c r="F13" s="80">
        <v>193680.91</v>
      </c>
      <c r="G13" s="80">
        <v>12458249.770000001</v>
      </c>
    </row>
    <row r="14" spans="1:7" x14ac:dyDescent="0.25">
      <c r="A14" s="84" t="s">
        <v>290</v>
      </c>
      <c r="B14" s="80">
        <v>21309353.604073022</v>
      </c>
      <c r="C14" s="80">
        <v>-0.47550058364868164</v>
      </c>
      <c r="D14" s="80">
        <v>21309353.604499415</v>
      </c>
      <c r="E14" s="80">
        <v>4876815.3100000015</v>
      </c>
      <c r="F14" s="80">
        <v>4876815.3100000015</v>
      </c>
      <c r="G14" s="80">
        <v>16432538.294499412</v>
      </c>
    </row>
    <row r="15" spans="1:7" x14ac:dyDescent="0.25">
      <c r="A15" s="84" t="s">
        <v>291</v>
      </c>
      <c r="B15" s="80">
        <v>1627074.86</v>
      </c>
      <c r="C15" s="80">
        <v>0.81000000005587935</v>
      </c>
      <c r="D15" s="80">
        <v>1627074.86</v>
      </c>
      <c r="E15" s="80">
        <v>433347.06000000006</v>
      </c>
      <c r="F15" s="80">
        <v>433347.06000000006</v>
      </c>
      <c r="G15" s="80">
        <v>1193727.8</v>
      </c>
    </row>
    <row r="16" spans="1:7" x14ac:dyDescent="0.25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f>SUM(B19:B27)</f>
        <v>87783120.520000011</v>
      </c>
      <c r="C18" s="80">
        <f t="shared" ref="C18:F18" si="2">SUM(C19:C27)</f>
        <v>-2835769.3399999924</v>
      </c>
      <c r="D18" s="80">
        <f t="shared" si="2"/>
        <v>84947350.350000024</v>
      </c>
      <c r="E18" s="80">
        <f t="shared" si="2"/>
        <v>11722695.380000001</v>
      </c>
      <c r="F18" s="80">
        <f t="shared" si="2"/>
        <v>11722695.380000001</v>
      </c>
      <c r="G18" s="80">
        <f>SUM(G19:G27)</f>
        <v>73224654.970000014</v>
      </c>
    </row>
    <row r="19" spans="1:7" x14ac:dyDescent="0.25">
      <c r="A19" s="84" t="s">
        <v>295</v>
      </c>
      <c r="B19" s="80">
        <v>1587800.7500000002</v>
      </c>
      <c r="C19" s="80">
        <v>0</v>
      </c>
      <c r="D19" s="80">
        <v>1587800.7500000002</v>
      </c>
      <c r="E19" s="80">
        <v>261863.05000000005</v>
      </c>
      <c r="F19" s="80">
        <v>261863.05000000005</v>
      </c>
      <c r="G19" s="80">
        <v>1325937.7000000002</v>
      </c>
    </row>
    <row r="20" spans="1:7" x14ac:dyDescent="0.25">
      <c r="A20" s="84" t="s">
        <v>296</v>
      </c>
      <c r="B20" s="80">
        <v>364012.14</v>
      </c>
      <c r="C20" s="80">
        <v>0</v>
      </c>
      <c r="D20" s="80">
        <v>364012.14</v>
      </c>
      <c r="E20" s="80">
        <v>24294.48</v>
      </c>
      <c r="F20" s="80">
        <v>24294.48</v>
      </c>
      <c r="G20" s="80">
        <v>339717.66000000003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33084003.93</v>
      </c>
      <c r="C22" s="80">
        <v>4426385.2800000124</v>
      </c>
      <c r="D22" s="80">
        <v>37510388.38000001</v>
      </c>
      <c r="E22" s="80">
        <v>8210963.4000000004</v>
      </c>
      <c r="F22" s="80">
        <v>8210963.4000000004</v>
      </c>
      <c r="G22" s="80">
        <v>29299424.980000012</v>
      </c>
    </row>
    <row r="23" spans="1:7" x14ac:dyDescent="0.25">
      <c r="A23" s="84" t="s">
        <v>299</v>
      </c>
      <c r="B23" s="80">
        <v>38751266.740000002</v>
      </c>
      <c r="C23" s="80">
        <v>-7296814.6200000048</v>
      </c>
      <c r="D23" s="80">
        <v>31454452.119999997</v>
      </c>
      <c r="E23" s="80">
        <v>1362123.4400000006</v>
      </c>
      <c r="F23" s="80">
        <v>1362123.4400000006</v>
      </c>
      <c r="G23" s="80">
        <v>30092328.679999996</v>
      </c>
    </row>
    <row r="24" spans="1:7" x14ac:dyDescent="0.25">
      <c r="A24" s="84" t="s">
        <v>300</v>
      </c>
      <c r="B24" s="80">
        <v>10101370.370000001</v>
      </c>
      <c r="C24" s="80">
        <v>9000</v>
      </c>
      <c r="D24" s="80">
        <v>10110370.370000001</v>
      </c>
      <c r="E24" s="80">
        <v>1491476.9000000004</v>
      </c>
      <c r="F24" s="80">
        <v>1491476.9000000004</v>
      </c>
      <c r="G24" s="80">
        <v>8618893.4700000007</v>
      </c>
    </row>
    <row r="25" spans="1:7" x14ac:dyDescent="0.25">
      <c r="A25" s="84" t="s">
        <v>301</v>
      </c>
      <c r="B25" s="80">
        <v>1940410.02</v>
      </c>
      <c r="C25" s="80">
        <v>0</v>
      </c>
      <c r="D25" s="80">
        <v>1940410.02</v>
      </c>
      <c r="E25" s="80">
        <v>12618.57</v>
      </c>
      <c r="F25" s="80">
        <v>12618.57</v>
      </c>
      <c r="G25" s="80">
        <v>1927791.45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1954256.5700000003</v>
      </c>
      <c r="C27" s="80">
        <v>25660</v>
      </c>
      <c r="D27" s="80">
        <v>1979916.5700000003</v>
      </c>
      <c r="E27" s="80">
        <v>359355.54</v>
      </c>
      <c r="F27" s="80">
        <v>359355.54</v>
      </c>
      <c r="G27" s="80">
        <v>1620561.0300000003</v>
      </c>
    </row>
    <row r="28" spans="1:7" x14ac:dyDescent="0.25">
      <c r="A28" s="83" t="s">
        <v>304</v>
      </c>
      <c r="B28" s="80">
        <f>SUM(B29:B37)</f>
        <v>139719573.09999999</v>
      </c>
      <c r="C28" s="80">
        <f t="shared" ref="C28:G28" si="3">SUM(C29:C37)</f>
        <v>-4500.2599999997765</v>
      </c>
      <c r="D28" s="80">
        <f t="shared" si="3"/>
        <v>139715073.09999999</v>
      </c>
      <c r="E28" s="80">
        <f t="shared" si="3"/>
        <v>31141946.649999999</v>
      </c>
      <c r="F28" s="80">
        <f t="shared" si="3"/>
        <v>31004636.649999999</v>
      </c>
      <c r="G28" s="80">
        <f t="shared" si="3"/>
        <v>108573126.45000002</v>
      </c>
    </row>
    <row r="29" spans="1:7" x14ac:dyDescent="0.25">
      <c r="A29" s="84" t="s">
        <v>305</v>
      </c>
      <c r="B29" s="80">
        <v>80760468.25</v>
      </c>
      <c r="C29" s="80">
        <v>0</v>
      </c>
      <c r="D29" s="80">
        <v>80760468.25</v>
      </c>
      <c r="E29" s="80">
        <v>19823487.629999999</v>
      </c>
      <c r="F29" s="80">
        <v>19823487.629999999</v>
      </c>
      <c r="G29" s="80">
        <v>60936980.620000005</v>
      </c>
    </row>
    <row r="30" spans="1:7" x14ac:dyDescent="0.25">
      <c r="A30" s="84" t="s">
        <v>306</v>
      </c>
      <c r="B30" s="80">
        <v>3808682.9899999998</v>
      </c>
      <c r="C30" s="80">
        <v>0</v>
      </c>
      <c r="D30" s="80">
        <v>3808682.9899999998</v>
      </c>
      <c r="E30" s="80">
        <v>275572.90000000002</v>
      </c>
      <c r="F30" s="80">
        <v>275572.90000000002</v>
      </c>
      <c r="G30" s="80">
        <v>3533110.09</v>
      </c>
    </row>
    <row r="31" spans="1:7" x14ac:dyDescent="0.25">
      <c r="A31" s="84" t="s">
        <v>307</v>
      </c>
      <c r="B31" s="80">
        <v>7406208.5099999998</v>
      </c>
      <c r="C31" s="80">
        <v>0</v>
      </c>
      <c r="D31" s="80">
        <v>7406208.5099999998</v>
      </c>
      <c r="E31" s="80">
        <v>612128.09000000008</v>
      </c>
      <c r="F31" s="80">
        <v>612128.09000000008</v>
      </c>
      <c r="G31" s="80">
        <v>6794080.4199999999</v>
      </c>
    </row>
    <row r="32" spans="1:7" x14ac:dyDescent="0.25">
      <c r="A32" s="84" t="s">
        <v>308</v>
      </c>
      <c r="B32" s="80">
        <v>4472431.82</v>
      </c>
      <c r="C32" s="80">
        <v>0</v>
      </c>
      <c r="D32" s="80">
        <v>4472431.82</v>
      </c>
      <c r="E32" s="80">
        <v>611882.74999999965</v>
      </c>
      <c r="F32" s="80">
        <v>611882.74999999965</v>
      </c>
      <c r="G32" s="80">
        <v>3860549.0700000008</v>
      </c>
    </row>
    <row r="33" spans="1:7" x14ac:dyDescent="0.25">
      <c r="A33" s="84" t="s">
        <v>309</v>
      </c>
      <c r="B33" s="80">
        <v>10923319.480000002</v>
      </c>
      <c r="C33" s="80">
        <v>-4500.2599999997765</v>
      </c>
      <c r="D33" s="80">
        <v>10918819.480000002</v>
      </c>
      <c r="E33" s="80">
        <v>893747.12999999989</v>
      </c>
      <c r="F33" s="80">
        <v>893747.12999999989</v>
      </c>
      <c r="G33" s="80">
        <v>10025072.350000001</v>
      </c>
    </row>
    <row r="34" spans="1:7" x14ac:dyDescent="0.25">
      <c r="A34" s="84" t="s">
        <v>310</v>
      </c>
      <c r="B34" s="80">
        <v>2435649</v>
      </c>
      <c r="C34" s="80">
        <v>0</v>
      </c>
      <c r="D34" s="80">
        <v>2435649</v>
      </c>
      <c r="E34" s="80">
        <v>389724</v>
      </c>
      <c r="F34" s="80">
        <v>389724</v>
      </c>
      <c r="G34" s="80">
        <v>2045925</v>
      </c>
    </row>
    <row r="35" spans="1:7" x14ac:dyDescent="0.25">
      <c r="A35" s="84" t="s">
        <v>311</v>
      </c>
      <c r="B35" s="80">
        <v>219271.07000000004</v>
      </c>
      <c r="C35" s="80">
        <v>0</v>
      </c>
      <c r="D35" s="80">
        <v>219271.07000000004</v>
      </c>
      <c r="E35" s="80">
        <v>2501.5500000000002</v>
      </c>
      <c r="F35" s="80">
        <v>2501.5500000000002</v>
      </c>
      <c r="G35" s="80">
        <v>216769.52000000005</v>
      </c>
    </row>
    <row r="36" spans="1:7" x14ac:dyDescent="0.25">
      <c r="A36" s="84" t="s">
        <v>312</v>
      </c>
      <c r="B36" s="80">
        <v>379956.33999999997</v>
      </c>
      <c r="C36" s="80">
        <v>0</v>
      </c>
      <c r="D36" s="80">
        <v>379956.33999999997</v>
      </c>
      <c r="E36" s="80">
        <v>43969.669999999991</v>
      </c>
      <c r="F36" s="80">
        <v>43969.669999999991</v>
      </c>
      <c r="G36" s="80">
        <v>335986.67</v>
      </c>
    </row>
    <row r="37" spans="1:7" x14ac:dyDescent="0.25">
      <c r="A37" s="84" t="s">
        <v>313</v>
      </c>
      <c r="B37" s="80">
        <v>29313585.640000004</v>
      </c>
      <c r="C37" s="80">
        <v>0</v>
      </c>
      <c r="D37" s="80">
        <v>29313585.640000004</v>
      </c>
      <c r="E37" s="80">
        <v>8488932.9299999997</v>
      </c>
      <c r="F37" s="80">
        <v>8351622.9299999997</v>
      </c>
      <c r="G37" s="80">
        <v>20824652.710000005</v>
      </c>
    </row>
    <row r="38" spans="1:7" x14ac:dyDescent="0.25">
      <c r="A38" s="83" t="s">
        <v>314</v>
      </c>
      <c r="B38" s="80">
        <f>SUM(B39:B47)</f>
        <v>746418.09999999986</v>
      </c>
      <c r="C38" s="80">
        <f t="shared" ref="C38:G38" si="4">SUM(C39:C47)</f>
        <v>0</v>
      </c>
      <c r="D38" s="80">
        <f t="shared" si="4"/>
        <v>746418.09999999986</v>
      </c>
      <c r="E38" s="80">
        <f t="shared" si="4"/>
        <v>19980</v>
      </c>
      <c r="F38" s="80">
        <f t="shared" si="4"/>
        <v>19980</v>
      </c>
      <c r="G38" s="80">
        <f t="shared" si="4"/>
        <v>726438.09999999986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197418.1</v>
      </c>
      <c r="C42" s="80">
        <v>0</v>
      </c>
      <c r="D42" s="80">
        <v>197418.1</v>
      </c>
      <c r="E42" s="80">
        <v>19980</v>
      </c>
      <c r="F42" s="80">
        <v>19980</v>
      </c>
      <c r="G42" s="80">
        <v>177438.1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548999.99999999988</v>
      </c>
      <c r="C46" s="80">
        <v>0</v>
      </c>
      <c r="D46" s="80">
        <v>548999.99999999988</v>
      </c>
      <c r="E46" s="80">
        <v>0</v>
      </c>
      <c r="F46" s="80">
        <v>0</v>
      </c>
      <c r="G46" s="80">
        <v>548999.99999999988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29971180.350000001</v>
      </c>
      <c r="C48" s="80">
        <f t="shared" ref="C48:G48" si="5">SUM(C49:C57)</f>
        <v>10581158.600000001</v>
      </c>
      <c r="D48" s="80">
        <f t="shared" si="5"/>
        <v>40552338.950000003</v>
      </c>
      <c r="E48" s="80">
        <f t="shared" si="5"/>
        <v>7332601.9000000004</v>
      </c>
      <c r="F48" s="80">
        <f t="shared" si="5"/>
        <v>7332601.9000000004</v>
      </c>
      <c r="G48" s="80">
        <f t="shared" si="5"/>
        <v>33219737.050000004</v>
      </c>
    </row>
    <row r="49" spans="1:7" x14ac:dyDescent="0.25">
      <c r="A49" s="84" t="s">
        <v>325</v>
      </c>
      <c r="B49" s="80">
        <v>326980.34999999998</v>
      </c>
      <c r="C49" s="80">
        <v>25000</v>
      </c>
      <c r="D49" s="80">
        <v>351980.35</v>
      </c>
      <c r="E49" s="80">
        <v>59231.43</v>
      </c>
      <c r="F49" s="80">
        <v>59231.43</v>
      </c>
      <c r="G49" s="80">
        <v>292748.92</v>
      </c>
    </row>
    <row r="50" spans="1:7" x14ac:dyDescent="0.25">
      <c r="A50" s="84" t="s">
        <v>326</v>
      </c>
      <c r="B50" s="80">
        <v>77700</v>
      </c>
      <c r="C50" s="80">
        <v>0</v>
      </c>
      <c r="D50" s="80">
        <v>77700</v>
      </c>
      <c r="E50" s="80">
        <v>0</v>
      </c>
      <c r="F50" s="80">
        <v>0</v>
      </c>
      <c r="G50" s="80">
        <v>77700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</row>
    <row r="52" spans="1:7" x14ac:dyDescent="0.25">
      <c r="A52" s="84" t="s">
        <v>328</v>
      </c>
      <c r="B52" s="80">
        <v>360000</v>
      </c>
      <c r="C52" s="80">
        <v>0</v>
      </c>
      <c r="D52" s="80">
        <v>360000</v>
      </c>
      <c r="E52" s="80">
        <v>0</v>
      </c>
      <c r="F52" s="80">
        <v>0</v>
      </c>
      <c r="G52" s="80">
        <v>360000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28199000</v>
      </c>
      <c r="C54" s="80">
        <v>10556158.600000001</v>
      </c>
      <c r="D54" s="80">
        <v>38755158.600000001</v>
      </c>
      <c r="E54" s="80">
        <v>7273370.4700000007</v>
      </c>
      <c r="F54" s="80">
        <v>7273370.4700000007</v>
      </c>
      <c r="G54" s="80">
        <v>31481788.130000003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999999.99999999988</v>
      </c>
      <c r="C56" s="80">
        <v>0</v>
      </c>
      <c r="D56" s="80">
        <v>999999.99999999988</v>
      </c>
      <c r="E56" s="80">
        <v>0</v>
      </c>
      <c r="F56" s="80">
        <v>0</v>
      </c>
      <c r="G56" s="80">
        <v>999999.99999999988</v>
      </c>
    </row>
    <row r="57" spans="1:7" x14ac:dyDescent="0.25">
      <c r="A57" s="84" t="s">
        <v>333</v>
      </c>
      <c r="B57" s="80">
        <v>7500</v>
      </c>
      <c r="C57" s="80">
        <v>0</v>
      </c>
      <c r="D57" s="80">
        <v>7500</v>
      </c>
      <c r="E57" s="80">
        <v>0</v>
      </c>
      <c r="F57" s="80">
        <v>0</v>
      </c>
      <c r="G57" s="80">
        <v>7500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52862648.439999998</v>
      </c>
      <c r="C62" s="80">
        <f t="shared" ref="C62:G62" si="7">SUM(C63:C67,C69:C70)</f>
        <v>119134522.81999999</v>
      </c>
      <c r="D62" s="80">
        <f t="shared" si="7"/>
        <v>171997171.25999999</v>
      </c>
      <c r="E62" s="80">
        <f t="shared" si="7"/>
        <v>37624236.490000002</v>
      </c>
      <c r="F62" s="80">
        <f t="shared" si="7"/>
        <v>37624236.490000002</v>
      </c>
      <c r="G62" s="80">
        <f t="shared" si="7"/>
        <v>134372934.76999998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52862648.439999998</v>
      </c>
      <c r="C66" s="80">
        <v>33115351.560000002</v>
      </c>
      <c r="D66" s="80">
        <v>85978000</v>
      </c>
      <c r="E66" s="80">
        <v>37624236.490000002</v>
      </c>
      <c r="F66" s="80">
        <v>37624236.490000002</v>
      </c>
      <c r="G66" s="80">
        <v>48353763.509999998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86019171.25999999</v>
      </c>
      <c r="D70" s="80">
        <v>86019171.25999999</v>
      </c>
      <c r="E70" s="80">
        <v>0</v>
      </c>
      <c r="F70" s="80">
        <v>0</v>
      </c>
      <c r="G70" s="80">
        <v>86019171.25999999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17758299.302848</v>
      </c>
      <c r="D71" s="80">
        <f t="shared" si="8"/>
        <v>17758299.302848</v>
      </c>
      <c r="E71" s="80">
        <f t="shared" si="8"/>
        <v>0</v>
      </c>
      <c r="F71" s="80">
        <f t="shared" si="8"/>
        <v>0</v>
      </c>
      <c r="G71" s="80">
        <f t="shared" si="8"/>
        <v>17758299.302848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17758299.302848</v>
      </c>
      <c r="D74" s="80">
        <v>17758299.302848</v>
      </c>
      <c r="E74" s="80">
        <v>0</v>
      </c>
      <c r="F74" s="80">
        <v>0</v>
      </c>
      <c r="G74" s="80">
        <v>17758299.302848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391187926.05000001</v>
      </c>
      <c r="C84" s="79">
        <f t="shared" ref="C84:G84" si="10">SUM(C85,C93,C103,C113,C123,C133,C137,C146,C150)</f>
        <v>-33478641.310000017</v>
      </c>
      <c r="D84" s="79">
        <f t="shared" si="10"/>
        <v>357709284.73000002</v>
      </c>
      <c r="E84" s="79">
        <f t="shared" si="10"/>
        <v>68875495.300000027</v>
      </c>
      <c r="F84" s="79">
        <f t="shared" si="10"/>
        <v>68690222.110000029</v>
      </c>
      <c r="G84" s="79">
        <f t="shared" si="10"/>
        <v>288833789.43000001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391187926.05000001</v>
      </c>
      <c r="C133" s="80">
        <f t="shared" ref="C133:G133" si="16">SUM(C134:C136)</f>
        <v>-33478641.310000017</v>
      </c>
      <c r="D133" s="80">
        <f t="shared" si="16"/>
        <v>357709284.73000002</v>
      </c>
      <c r="E133" s="80">
        <f t="shared" si="16"/>
        <v>68875495.300000027</v>
      </c>
      <c r="F133" s="80">
        <f t="shared" si="16"/>
        <v>68690222.110000029</v>
      </c>
      <c r="G133" s="80">
        <f t="shared" si="16"/>
        <v>288833789.43000001</v>
      </c>
    </row>
    <row r="134" spans="1:7" x14ac:dyDescent="0.25">
      <c r="A134" s="84" t="s">
        <v>335</v>
      </c>
      <c r="B134" s="80">
        <v>345853195.72000003</v>
      </c>
      <c r="C134" s="80">
        <v>-39109699.610000014</v>
      </c>
      <c r="D134" s="80">
        <v>306743496.10000002</v>
      </c>
      <c r="E134" s="80">
        <v>57533160.840000026</v>
      </c>
      <c r="F134" s="80">
        <v>57533160.840000026</v>
      </c>
      <c r="G134" s="80">
        <v>249210335.25999999</v>
      </c>
    </row>
    <row r="135" spans="1:7" x14ac:dyDescent="0.25">
      <c r="A135" s="84" t="s">
        <v>336</v>
      </c>
      <c r="B135" s="80">
        <v>45334730.329999998</v>
      </c>
      <c r="C135" s="80">
        <v>5631058.299999997</v>
      </c>
      <c r="D135" s="80">
        <v>50965788.629999995</v>
      </c>
      <c r="E135" s="80">
        <v>11342334.460000001</v>
      </c>
      <c r="F135" s="80">
        <v>11157061.270000001</v>
      </c>
      <c r="G135" s="80">
        <v>39623454.169999994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820567681.25407314</v>
      </c>
      <c r="C159" s="79">
        <f t="shared" ref="C159:G159" si="20">C9+C84</f>
        <v>111155069.84734739</v>
      </c>
      <c r="D159" s="79">
        <f t="shared" si="20"/>
        <v>931722750.48734748</v>
      </c>
      <c r="E159" s="79">
        <f t="shared" si="20"/>
        <v>179328255.44999999</v>
      </c>
      <c r="F159" s="79">
        <f t="shared" si="20"/>
        <v>179005672.25999999</v>
      </c>
      <c r="G159" s="79">
        <f t="shared" si="20"/>
        <v>752394495.03734744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429379755.20407307</v>
      </c>
      <c r="Q2" s="18">
        <f>'Formato 6 a)'!C9</f>
        <v>144633711.15734741</v>
      </c>
      <c r="R2" s="18">
        <f>'Formato 6 a)'!D9</f>
        <v>574013465.75734746</v>
      </c>
      <c r="S2" s="18">
        <f>'Formato 6 a)'!E9</f>
        <v>110452760.14999998</v>
      </c>
      <c r="T2" s="18">
        <f>'Formato 6 a)'!F9</f>
        <v>110315450.14999998</v>
      </c>
      <c r="U2" s="18">
        <f>'Formato 6 a)'!G9</f>
        <v>463560705.60734743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118296814.69407302</v>
      </c>
      <c r="Q3" s="18">
        <f>'Formato 6 a)'!C10</f>
        <v>3.4499404486268759E-2</v>
      </c>
      <c r="R3" s="18">
        <f>'Formato 6 a)'!D10</f>
        <v>118296814.69449942</v>
      </c>
      <c r="S3" s="18">
        <f>'Formato 6 a)'!E10</f>
        <v>22611299.729999986</v>
      </c>
      <c r="T3" s="18">
        <f>'Formato 6 a)'!F10</f>
        <v>22611299.729999986</v>
      </c>
      <c r="U3" s="18">
        <f>'Formato 6 a)'!G10</f>
        <v>95685514.964499414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82703455.549999997</v>
      </c>
      <c r="Q4" s="18">
        <f>'Formato 6 a)'!C11</f>
        <v>-0.30000001192092896</v>
      </c>
      <c r="R4" s="18">
        <f>'Formato 6 a)'!D11</f>
        <v>82703455.549999997</v>
      </c>
      <c r="S4" s="18">
        <f>'Formato 6 a)'!E11</f>
        <v>17107456.449999984</v>
      </c>
      <c r="T4" s="18">
        <f>'Formato 6 a)'!F11</f>
        <v>17107456.449999984</v>
      </c>
      <c r="U4" s="18">
        <f>'Formato 6 a)'!G11</f>
        <v>65595999.100000009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12651930.680000002</v>
      </c>
      <c r="Q6" s="18">
        <f>'Formato 6 a)'!C13</f>
        <v>0</v>
      </c>
      <c r="R6" s="18">
        <f>'Formato 6 a)'!D13</f>
        <v>12651930.680000002</v>
      </c>
      <c r="S6" s="18">
        <f>'Formato 6 a)'!E13</f>
        <v>193680.91</v>
      </c>
      <c r="T6" s="18">
        <f>'Formato 6 a)'!F13</f>
        <v>193680.91</v>
      </c>
      <c r="U6" s="18">
        <f>'Formato 6 a)'!G13</f>
        <v>12458249.770000001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21309353.604073022</v>
      </c>
      <c r="Q7" s="18">
        <f>'Formato 6 a)'!C14</f>
        <v>-0.47550058364868164</v>
      </c>
      <c r="R7" s="18">
        <f>'Formato 6 a)'!D14</f>
        <v>21309353.604499415</v>
      </c>
      <c r="S7" s="18">
        <f>'Formato 6 a)'!E14</f>
        <v>4876815.3100000015</v>
      </c>
      <c r="T7" s="18">
        <f>'Formato 6 a)'!F14</f>
        <v>4876815.3100000015</v>
      </c>
      <c r="U7" s="18">
        <f>'Formato 6 a)'!G14</f>
        <v>16432538.294499412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1627074.86</v>
      </c>
      <c r="Q8" s="18">
        <f>'Formato 6 a)'!C15</f>
        <v>0.81000000005587935</v>
      </c>
      <c r="R8" s="18">
        <f>'Formato 6 a)'!D15</f>
        <v>1627074.86</v>
      </c>
      <c r="S8" s="18">
        <f>'Formato 6 a)'!E15</f>
        <v>433347.06000000006</v>
      </c>
      <c r="T8" s="18">
        <f>'Formato 6 a)'!F15</f>
        <v>433347.06000000006</v>
      </c>
      <c r="U8" s="18">
        <f>'Formato 6 a)'!G15</f>
        <v>1193727.8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87783120.520000011</v>
      </c>
      <c r="Q11" s="18">
        <f>'Formato 6 a)'!C18</f>
        <v>-2835769.3399999924</v>
      </c>
      <c r="R11" s="18">
        <f>'Formato 6 a)'!D18</f>
        <v>84947350.350000024</v>
      </c>
      <c r="S11" s="18">
        <f>'Formato 6 a)'!E18</f>
        <v>11722695.380000001</v>
      </c>
      <c r="T11" s="18">
        <f>'Formato 6 a)'!F18</f>
        <v>11722695.380000001</v>
      </c>
      <c r="U11" s="18">
        <f>'Formato 6 a)'!G18</f>
        <v>73224654.970000014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1587800.7500000002</v>
      </c>
      <c r="Q12" s="18">
        <f>'Formato 6 a)'!C19</f>
        <v>0</v>
      </c>
      <c r="R12" s="18">
        <f>'Formato 6 a)'!D19</f>
        <v>1587800.7500000002</v>
      </c>
      <c r="S12" s="18">
        <f>'Formato 6 a)'!E19</f>
        <v>261863.05000000005</v>
      </c>
      <c r="T12" s="18">
        <f>'Formato 6 a)'!F19</f>
        <v>261863.05000000005</v>
      </c>
      <c r="U12" s="18">
        <f>'Formato 6 a)'!G19</f>
        <v>1325937.7000000002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364012.14</v>
      </c>
      <c r="Q13" s="18">
        <f>'Formato 6 a)'!C20</f>
        <v>0</v>
      </c>
      <c r="R13" s="18">
        <f>'Formato 6 a)'!D20</f>
        <v>364012.14</v>
      </c>
      <c r="S13" s="18">
        <f>'Formato 6 a)'!E20</f>
        <v>24294.48</v>
      </c>
      <c r="T13" s="18">
        <f>'Formato 6 a)'!F20</f>
        <v>24294.48</v>
      </c>
      <c r="U13" s="18">
        <f>'Formato 6 a)'!G20</f>
        <v>339717.66000000003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33084003.93</v>
      </c>
      <c r="Q15" s="18">
        <f>'Formato 6 a)'!C22</f>
        <v>4426385.2800000124</v>
      </c>
      <c r="R15" s="18">
        <f>'Formato 6 a)'!D22</f>
        <v>37510388.38000001</v>
      </c>
      <c r="S15" s="18">
        <f>'Formato 6 a)'!E22</f>
        <v>8210963.4000000004</v>
      </c>
      <c r="T15" s="18">
        <f>'Formato 6 a)'!F22</f>
        <v>8210963.4000000004</v>
      </c>
      <c r="U15" s="18">
        <f>'Formato 6 a)'!G22</f>
        <v>29299424.980000012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38751266.740000002</v>
      </c>
      <c r="Q16" s="18">
        <f>'Formato 6 a)'!C23</f>
        <v>-7296814.6200000048</v>
      </c>
      <c r="R16" s="18">
        <f>'Formato 6 a)'!D23</f>
        <v>31454452.119999997</v>
      </c>
      <c r="S16" s="18">
        <f>'Formato 6 a)'!E23</f>
        <v>1362123.4400000006</v>
      </c>
      <c r="T16" s="18">
        <f>'Formato 6 a)'!F23</f>
        <v>1362123.4400000006</v>
      </c>
      <c r="U16" s="18">
        <f>'Formato 6 a)'!G23</f>
        <v>30092328.679999996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10101370.370000001</v>
      </c>
      <c r="Q17" s="18">
        <f>'Formato 6 a)'!C24</f>
        <v>9000</v>
      </c>
      <c r="R17" s="18">
        <f>'Formato 6 a)'!D24</f>
        <v>10110370.370000001</v>
      </c>
      <c r="S17" s="18">
        <f>'Formato 6 a)'!E24</f>
        <v>1491476.9000000004</v>
      </c>
      <c r="T17" s="18">
        <f>'Formato 6 a)'!F24</f>
        <v>1491476.9000000004</v>
      </c>
      <c r="U17" s="18">
        <f>'Formato 6 a)'!G24</f>
        <v>8618893.4700000007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1940410.02</v>
      </c>
      <c r="Q18" s="18">
        <f>'Formato 6 a)'!C25</f>
        <v>0</v>
      </c>
      <c r="R18" s="18">
        <f>'Formato 6 a)'!D25</f>
        <v>1940410.02</v>
      </c>
      <c r="S18" s="18">
        <f>'Formato 6 a)'!E25</f>
        <v>12618.57</v>
      </c>
      <c r="T18" s="18">
        <f>'Formato 6 a)'!F25</f>
        <v>12618.57</v>
      </c>
      <c r="U18" s="18">
        <f>'Formato 6 a)'!G25</f>
        <v>1927791.45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1954256.5700000003</v>
      </c>
      <c r="Q20" s="18">
        <f>'Formato 6 a)'!C27</f>
        <v>25660</v>
      </c>
      <c r="R20" s="18">
        <f>'Formato 6 a)'!D27</f>
        <v>1979916.5700000003</v>
      </c>
      <c r="S20" s="18">
        <f>'Formato 6 a)'!E27</f>
        <v>359355.54</v>
      </c>
      <c r="T20" s="18">
        <f>'Formato 6 a)'!F27</f>
        <v>359355.54</v>
      </c>
      <c r="U20" s="18">
        <f>'Formato 6 a)'!G27</f>
        <v>1620561.0300000003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139719573.09999999</v>
      </c>
      <c r="Q21" s="18">
        <f>'Formato 6 a)'!C28</f>
        <v>-4500.2599999997765</v>
      </c>
      <c r="R21" s="18">
        <f>'Formato 6 a)'!D28</f>
        <v>139715073.09999999</v>
      </c>
      <c r="S21" s="18">
        <f>'Formato 6 a)'!E28</f>
        <v>31141946.649999999</v>
      </c>
      <c r="T21" s="18">
        <f>'Formato 6 a)'!F28</f>
        <v>31004636.649999999</v>
      </c>
      <c r="U21" s="18">
        <f>'Formato 6 a)'!G28</f>
        <v>108573126.45000002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80760468.25</v>
      </c>
      <c r="Q22" s="18">
        <f>'Formato 6 a)'!C29</f>
        <v>0</v>
      </c>
      <c r="R22" s="18">
        <f>'Formato 6 a)'!D29</f>
        <v>80760468.25</v>
      </c>
      <c r="S22" s="18">
        <f>'Formato 6 a)'!E29</f>
        <v>19823487.629999999</v>
      </c>
      <c r="T22" s="18">
        <f>'Formato 6 a)'!F29</f>
        <v>19823487.629999999</v>
      </c>
      <c r="U22" s="18">
        <f>'Formato 6 a)'!G29</f>
        <v>60936980.620000005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3808682.9899999998</v>
      </c>
      <c r="Q23" s="18">
        <f>'Formato 6 a)'!C30</f>
        <v>0</v>
      </c>
      <c r="R23" s="18">
        <f>'Formato 6 a)'!D30</f>
        <v>3808682.9899999998</v>
      </c>
      <c r="S23" s="18">
        <f>'Formato 6 a)'!E30</f>
        <v>275572.90000000002</v>
      </c>
      <c r="T23" s="18">
        <f>'Formato 6 a)'!F30</f>
        <v>275572.90000000002</v>
      </c>
      <c r="U23" s="18">
        <f>'Formato 6 a)'!G30</f>
        <v>3533110.09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7406208.5099999998</v>
      </c>
      <c r="Q24" s="18">
        <f>'Formato 6 a)'!C31</f>
        <v>0</v>
      </c>
      <c r="R24" s="18">
        <f>'Formato 6 a)'!D31</f>
        <v>7406208.5099999998</v>
      </c>
      <c r="S24" s="18">
        <f>'Formato 6 a)'!E31</f>
        <v>612128.09000000008</v>
      </c>
      <c r="T24" s="18">
        <f>'Formato 6 a)'!F31</f>
        <v>612128.09000000008</v>
      </c>
      <c r="U24" s="18">
        <f>'Formato 6 a)'!G31</f>
        <v>6794080.4199999999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4472431.82</v>
      </c>
      <c r="Q25" s="18">
        <f>'Formato 6 a)'!C32</f>
        <v>0</v>
      </c>
      <c r="R25" s="18">
        <f>'Formato 6 a)'!D32</f>
        <v>4472431.82</v>
      </c>
      <c r="S25" s="18">
        <f>'Formato 6 a)'!E32</f>
        <v>611882.74999999965</v>
      </c>
      <c r="T25" s="18">
        <f>'Formato 6 a)'!F32</f>
        <v>611882.74999999965</v>
      </c>
      <c r="U25" s="18">
        <f>'Formato 6 a)'!G32</f>
        <v>3860549.0700000008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10923319.480000002</v>
      </c>
      <c r="Q26" s="18">
        <f>'Formato 6 a)'!C33</f>
        <v>-4500.2599999997765</v>
      </c>
      <c r="R26" s="18">
        <f>'Formato 6 a)'!D33</f>
        <v>10918819.480000002</v>
      </c>
      <c r="S26" s="18">
        <f>'Formato 6 a)'!E33</f>
        <v>893747.12999999989</v>
      </c>
      <c r="T26" s="18">
        <f>'Formato 6 a)'!F33</f>
        <v>893747.12999999989</v>
      </c>
      <c r="U26" s="18">
        <f>'Formato 6 a)'!G33</f>
        <v>10025072.350000001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2435649</v>
      </c>
      <c r="Q27" s="18">
        <f>'Formato 6 a)'!C34</f>
        <v>0</v>
      </c>
      <c r="R27" s="18">
        <f>'Formato 6 a)'!D34</f>
        <v>2435649</v>
      </c>
      <c r="S27" s="18">
        <f>'Formato 6 a)'!E34</f>
        <v>389724</v>
      </c>
      <c r="T27" s="18">
        <f>'Formato 6 a)'!F34</f>
        <v>389724</v>
      </c>
      <c r="U27" s="18">
        <f>'Formato 6 a)'!G34</f>
        <v>2045925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219271.07000000004</v>
      </c>
      <c r="Q28" s="18">
        <f>'Formato 6 a)'!C35</f>
        <v>0</v>
      </c>
      <c r="R28" s="18">
        <f>'Formato 6 a)'!D35</f>
        <v>219271.07000000004</v>
      </c>
      <c r="S28" s="18">
        <f>'Formato 6 a)'!E35</f>
        <v>2501.5500000000002</v>
      </c>
      <c r="T28" s="18">
        <f>'Formato 6 a)'!F35</f>
        <v>2501.5500000000002</v>
      </c>
      <c r="U28" s="18">
        <f>'Formato 6 a)'!G35</f>
        <v>216769.52000000005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379956.33999999997</v>
      </c>
      <c r="Q29" s="18">
        <f>'Formato 6 a)'!C36</f>
        <v>0</v>
      </c>
      <c r="R29" s="18">
        <f>'Formato 6 a)'!D36</f>
        <v>379956.33999999997</v>
      </c>
      <c r="S29" s="18">
        <f>'Formato 6 a)'!E36</f>
        <v>43969.669999999991</v>
      </c>
      <c r="T29" s="18">
        <f>'Formato 6 a)'!F36</f>
        <v>43969.669999999991</v>
      </c>
      <c r="U29" s="18">
        <f>'Formato 6 a)'!G36</f>
        <v>335986.67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29313585.640000004</v>
      </c>
      <c r="Q30" s="18">
        <f>'Formato 6 a)'!C37</f>
        <v>0</v>
      </c>
      <c r="R30" s="18">
        <f>'Formato 6 a)'!D37</f>
        <v>29313585.640000004</v>
      </c>
      <c r="S30" s="18">
        <f>'Formato 6 a)'!E37</f>
        <v>8488932.9299999997</v>
      </c>
      <c r="T30" s="18">
        <f>'Formato 6 a)'!F37</f>
        <v>8351622.9299999997</v>
      </c>
      <c r="U30" s="18">
        <f>'Formato 6 a)'!G37</f>
        <v>20824652.710000005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746418.09999999986</v>
      </c>
      <c r="Q31" s="18">
        <f>'Formato 6 a)'!C38</f>
        <v>0</v>
      </c>
      <c r="R31" s="18">
        <f>'Formato 6 a)'!D38</f>
        <v>746418.09999999986</v>
      </c>
      <c r="S31" s="18">
        <f>'Formato 6 a)'!E38</f>
        <v>19980</v>
      </c>
      <c r="T31" s="18">
        <f>'Formato 6 a)'!F38</f>
        <v>19980</v>
      </c>
      <c r="U31" s="18">
        <f>'Formato 6 a)'!G38</f>
        <v>726438.09999999986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197418.1</v>
      </c>
      <c r="Q35" s="18">
        <f>'Formato 6 a)'!C42</f>
        <v>0</v>
      </c>
      <c r="R35" s="18">
        <f>'Formato 6 a)'!D42</f>
        <v>197418.1</v>
      </c>
      <c r="S35" s="18">
        <f>'Formato 6 a)'!E42</f>
        <v>19980</v>
      </c>
      <c r="T35" s="18">
        <f>'Formato 6 a)'!F42</f>
        <v>19980</v>
      </c>
      <c r="U35" s="18">
        <f>'Formato 6 a)'!G42</f>
        <v>177438.1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548999.99999999988</v>
      </c>
      <c r="Q39" s="18">
        <f>'Formato 6 a)'!C46</f>
        <v>0</v>
      </c>
      <c r="R39" s="18">
        <f>'Formato 6 a)'!D46</f>
        <v>548999.99999999988</v>
      </c>
      <c r="S39" s="18">
        <f>'Formato 6 a)'!E46</f>
        <v>0</v>
      </c>
      <c r="T39" s="18">
        <f>'Formato 6 a)'!F46</f>
        <v>0</v>
      </c>
      <c r="U39" s="18">
        <f>'Formato 6 a)'!G46</f>
        <v>548999.99999999988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29971180.350000001</v>
      </c>
      <c r="Q41" s="18">
        <f>'Formato 6 a)'!C48</f>
        <v>10581158.600000001</v>
      </c>
      <c r="R41" s="18">
        <f>'Formato 6 a)'!D48</f>
        <v>40552338.950000003</v>
      </c>
      <c r="S41" s="18">
        <f>'Formato 6 a)'!E48</f>
        <v>7332601.9000000004</v>
      </c>
      <c r="T41" s="18">
        <f>'Formato 6 a)'!F48</f>
        <v>7332601.9000000004</v>
      </c>
      <c r="U41" s="18">
        <f>'Formato 6 a)'!G48</f>
        <v>33219737.050000004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326980.34999999998</v>
      </c>
      <c r="Q42" s="18">
        <f>'Formato 6 a)'!C49</f>
        <v>25000</v>
      </c>
      <c r="R42" s="18">
        <f>'Formato 6 a)'!D49</f>
        <v>351980.35</v>
      </c>
      <c r="S42" s="18">
        <f>'Formato 6 a)'!E49</f>
        <v>59231.43</v>
      </c>
      <c r="T42" s="18">
        <f>'Formato 6 a)'!F49</f>
        <v>59231.43</v>
      </c>
      <c r="U42" s="18">
        <f>'Formato 6 a)'!G49</f>
        <v>292748.92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77700</v>
      </c>
      <c r="Q43" s="18">
        <f>'Formato 6 a)'!C50</f>
        <v>0</v>
      </c>
      <c r="R43" s="18">
        <f>'Formato 6 a)'!D50</f>
        <v>77700</v>
      </c>
      <c r="S43" s="18">
        <f>'Formato 6 a)'!E50</f>
        <v>0</v>
      </c>
      <c r="T43" s="18">
        <f>'Formato 6 a)'!F50</f>
        <v>0</v>
      </c>
      <c r="U43" s="18">
        <f>'Formato 6 a)'!G50</f>
        <v>77700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360000</v>
      </c>
      <c r="Q45" s="18">
        <f>'Formato 6 a)'!C52</f>
        <v>0</v>
      </c>
      <c r="R45" s="18">
        <f>'Formato 6 a)'!D52</f>
        <v>360000</v>
      </c>
      <c r="S45" s="18">
        <f>'Formato 6 a)'!E52</f>
        <v>0</v>
      </c>
      <c r="T45" s="18">
        <f>'Formato 6 a)'!F52</f>
        <v>0</v>
      </c>
      <c r="U45" s="18">
        <f>'Formato 6 a)'!G52</f>
        <v>360000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28199000</v>
      </c>
      <c r="Q47" s="18">
        <f>'Formato 6 a)'!C54</f>
        <v>10556158.600000001</v>
      </c>
      <c r="R47" s="18">
        <f>'Formato 6 a)'!D54</f>
        <v>38755158.600000001</v>
      </c>
      <c r="S47" s="18">
        <f>'Formato 6 a)'!E54</f>
        <v>7273370.4700000007</v>
      </c>
      <c r="T47" s="18">
        <f>'Formato 6 a)'!F54</f>
        <v>7273370.4700000007</v>
      </c>
      <c r="U47" s="18">
        <f>'Formato 6 a)'!G54</f>
        <v>31481788.130000003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999999.99999999988</v>
      </c>
      <c r="Q49" s="18">
        <f>'Formato 6 a)'!C56</f>
        <v>0</v>
      </c>
      <c r="R49" s="18">
        <f>'Formato 6 a)'!D56</f>
        <v>999999.99999999988</v>
      </c>
      <c r="S49" s="18">
        <f>'Formato 6 a)'!E56</f>
        <v>0</v>
      </c>
      <c r="T49" s="18">
        <f>'Formato 6 a)'!F56</f>
        <v>0</v>
      </c>
      <c r="U49" s="18">
        <f>'Formato 6 a)'!G56</f>
        <v>999999.99999999988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7500</v>
      </c>
      <c r="Q50" s="18">
        <f>'Formato 6 a)'!C57</f>
        <v>0</v>
      </c>
      <c r="R50" s="18">
        <f>'Formato 6 a)'!D57</f>
        <v>7500</v>
      </c>
      <c r="S50" s="18">
        <f>'Formato 6 a)'!E57</f>
        <v>0</v>
      </c>
      <c r="T50" s="18">
        <f>'Formato 6 a)'!F57</f>
        <v>0</v>
      </c>
      <c r="U50" s="18">
        <f>'Formato 6 a)'!G57</f>
        <v>7500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52862648.439999998</v>
      </c>
      <c r="Q55" s="18">
        <f>'Formato 6 a)'!C62</f>
        <v>119134522.81999999</v>
      </c>
      <c r="R55" s="18">
        <f>'Formato 6 a)'!D62</f>
        <v>171997171.25999999</v>
      </c>
      <c r="S55" s="18">
        <f>'Formato 6 a)'!E62</f>
        <v>37624236.490000002</v>
      </c>
      <c r="T55" s="18">
        <f>'Formato 6 a)'!F62</f>
        <v>37624236.490000002</v>
      </c>
      <c r="U55" s="18">
        <f>'Formato 6 a)'!G62</f>
        <v>134372934.76999998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52862648.439999998</v>
      </c>
      <c r="Q59" s="18">
        <f>'Formato 6 a)'!C66</f>
        <v>33115351.560000002</v>
      </c>
      <c r="R59" s="18">
        <f>'Formato 6 a)'!D66</f>
        <v>85978000</v>
      </c>
      <c r="S59" s="18">
        <f>'Formato 6 a)'!E66</f>
        <v>37624236.490000002</v>
      </c>
      <c r="T59" s="18">
        <f>'Formato 6 a)'!F66</f>
        <v>37624236.490000002</v>
      </c>
      <c r="U59" s="18">
        <f>'Formato 6 a)'!G66</f>
        <v>48353763.509999998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86019171.25999999</v>
      </c>
      <c r="R63" s="18">
        <f>'Formato 6 a)'!D70</f>
        <v>86019171.25999999</v>
      </c>
      <c r="S63" s="18">
        <f>'Formato 6 a)'!E70</f>
        <v>0</v>
      </c>
      <c r="T63" s="18">
        <f>'Formato 6 a)'!F70</f>
        <v>0</v>
      </c>
      <c r="U63" s="18">
        <f>'Formato 6 a)'!G70</f>
        <v>86019171.25999999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17758299.302848</v>
      </c>
      <c r="R64" s="18">
        <f>'Formato 6 a)'!D71</f>
        <v>17758299.302848</v>
      </c>
      <c r="S64" s="18">
        <f>'Formato 6 a)'!E71</f>
        <v>0</v>
      </c>
      <c r="T64" s="18">
        <f>'Formato 6 a)'!F71</f>
        <v>0</v>
      </c>
      <c r="U64" s="18">
        <f>'Formato 6 a)'!G71</f>
        <v>17758299.302848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17758299.302848</v>
      </c>
      <c r="R67" s="18">
        <f>'Formato 6 a)'!D74</f>
        <v>17758299.302848</v>
      </c>
      <c r="S67" s="18">
        <f>'Formato 6 a)'!E74</f>
        <v>0</v>
      </c>
      <c r="T67" s="18">
        <f>'Formato 6 a)'!F74</f>
        <v>0</v>
      </c>
      <c r="U67" s="18">
        <f>'Formato 6 a)'!G74</f>
        <v>17758299.302848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391187926.05000001</v>
      </c>
      <c r="Q76">
        <f>'Formato 6 a)'!C84</f>
        <v>-33478641.310000017</v>
      </c>
      <c r="R76">
        <f>'Formato 6 a)'!D84</f>
        <v>357709284.73000002</v>
      </c>
      <c r="S76">
        <f>'Formato 6 a)'!E84</f>
        <v>68875495.300000027</v>
      </c>
      <c r="T76">
        <f>'Formato 6 a)'!F84</f>
        <v>68690222.110000029</v>
      </c>
      <c r="U76">
        <f>'Formato 6 a)'!G84</f>
        <v>288833789.43000001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391187926.05000001</v>
      </c>
      <c r="Q125">
        <f>'Formato 6 a)'!C133</f>
        <v>-33478641.310000017</v>
      </c>
      <c r="R125">
        <f>'Formato 6 a)'!D133</f>
        <v>357709284.73000002</v>
      </c>
      <c r="S125">
        <f>'Formato 6 a)'!E133</f>
        <v>68875495.300000027</v>
      </c>
      <c r="T125">
        <f>'Formato 6 a)'!F133</f>
        <v>68690222.110000029</v>
      </c>
      <c r="U125">
        <f>'Formato 6 a)'!G133</f>
        <v>288833789.43000001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345853195.72000003</v>
      </c>
      <c r="Q126">
        <f>'Formato 6 a)'!C134</f>
        <v>-39109699.610000014</v>
      </c>
      <c r="R126">
        <f>'Formato 6 a)'!D134</f>
        <v>306743496.10000002</v>
      </c>
      <c r="S126">
        <f>'Formato 6 a)'!E134</f>
        <v>57533160.840000026</v>
      </c>
      <c r="T126">
        <f>'Formato 6 a)'!F134</f>
        <v>57533160.840000026</v>
      </c>
      <c r="U126">
        <f>'Formato 6 a)'!G134</f>
        <v>249210335.25999999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45334730.329999998</v>
      </c>
      <c r="Q127">
        <f>'Formato 6 a)'!C135</f>
        <v>5631058.299999997</v>
      </c>
      <c r="R127">
        <f>'Formato 6 a)'!D135</f>
        <v>50965788.629999995</v>
      </c>
      <c r="S127">
        <f>'Formato 6 a)'!E135</f>
        <v>11342334.460000001</v>
      </c>
      <c r="T127">
        <f>'Formato 6 a)'!F135</f>
        <v>11157061.270000001</v>
      </c>
      <c r="U127">
        <f>'Formato 6 a)'!G135</f>
        <v>39623454.169999994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820567681.25407314</v>
      </c>
      <c r="Q150">
        <f>'Formato 6 a)'!C159</f>
        <v>111155069.84734739</v>
      </c>
      <c r="R150">
        <f>'Formato 6 a)'!D159</f>
        <v>931722750.48734748</v>
      </c>
      <c r="S150">
        <f>'Formato 6 a)'!E159</f>
        <v>179328255.44999999</v>
      </c>
      <c r="T150">
        <f>'Formato 6 a)'!F159</f>
        <v>179005672.25999999</v>
      </c>
      <c r="U150">
        <f>'Formato 6 a)'!G159</f>
        <v>752394495.03734744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25"/>
  <sheetViews>
    <sheetView showGridLines="0" zoomScale="80" zoomScaleNormal="80" zoomScalePageLayoutView="80" workbookViewId="0">
      <selection activeCell="G93" sqref="G9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00" t="s">
        <v>3282</v>
      </c>
      <c r="B1" s="200"/>
      <c r="C1" s="200"/>
      <c r="D1" s="200"/>
      <c r="E1" s="200"/>
      <c r="F1" s="200"/>
      <c r="G1" s="200"/>
    </row>
    <row r="2" spans="1:7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3"/>
    </row>
    <row r="3" spans="1:7" x14ac:dyDescent="0.25">
      <c r="A3" s="184" t="s">
        <v>277</v>
      </c>
      <c r="B3" s="185"/>
      <c r="C3" s="185"/>
      <c r="D3" s="185"/>
      <c r="E3" s="185"/>
      <c r="F3" s="185"/>
      <c r="G3" s="186"/>
    </row>
    <row r="4" spans="1:7" x14ac:dyDescent="0.25">
      <c r="A4" s="184" t="s">
        <v>431</v>
      </c>
      <c r="B4" s="185"/>
      <c r="C4" s="185"/>
      <c r="D4" s="185"/>
      <c r="E4" s="185"/>
      <c r="F4" s="185"/>
      <c r="G4" s="186"/>
    </row>
    <row r="5" spans="1:7" x14ac:dyDescent="0.25">
      <c r="A5" s="187" t="str">
        <f>TRIMESTRE</f>
        <v>Del 1 de enero al 30 de marzo de 2020 (b)</v>
      </c>
      <c r="B5" s="188"/>
      <c r="C5" s="188"/>
      <c r="D5" s="188"/>
      <c r="E5" s="188"/>
      <c r="F5" s="188"/>
      <c r="G5" s="189"/>
    </row>
    <row r="6" spans="1:7" x14ac:dyDescent="0.25">
      <c r="A6" s="190" t="s">
        <v>118</v>
      </c>
      <c r="B6" s="191"/>
      <c r="C6" s="191"/>
      <c r="D6" s="191"/>
      <c r="E6" s="191"/>
      <c r="F6" s="191"/>
      <c r="G6" s="192"/>
    </row>
    <row r="7" spans="1:7" x14ac:dyDescent="0.25">
      <c r="A7" s="196" t="s">
        <v>0</v>
      </c>
      <c r="B7" s="198" t="s">
        <v>279</v>
      </c>
      <c r="C7" s="198"/>
      <c r="D7" s="198"/>
      <c r="E7" s="198"/>
      <c r="F7" s="198"/>
      <c r="G7" s="202" t="s">
        <v>280</v>
      </c>
    </row>
    <row r="8" spans="1:7" ht="30" x14ac:dyDescent="0.25">
      <c r="A8" s="19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01"/>
    </row>
    <row r="9" spans="1:7" x14ac:dyDescent="0.25">
      <c r="A9" s="52" t="s">
        <v>432</v>
      </c>
      <c r="B9" s="59">
        <f>SUM(B10:GASTO_NE_FIN_01)</f>
        <v>429379755.20407313</v>
      </c>
      <c r="C9" s="59">
        <f>SUM(C10:GASTO_NE_FIN_02)</f>
        <v>144633710.55327445</v>
      </c>
      <c r="D9" s="59">
        <f>SUM(D10:GASTO_NE_FIN_03)</f>
        <v>574013465.75734758</v>
      </c>
      <c r="E9" s="59">
        <f>SUM(E10:GASTO_NE_FIN_04)</f>
        <v>110452760.15000001</v>
      </c>
      <c r="F9" s="59">
        <f>SUM(F10:GASTO_NE_FIN_05)</f>
        <v>110315450.15000001</v>
      </c>
      <c r="G9" s="59">
        <f>SUM(G10:GASTO_NE_FIN_06)</f>
        <v>463560705.60734755</v>
      </c>
    </row>
    <row r="10" spans="1:7" s="24" customFormat="1" x14ac:dyDescent="0.25">
      <c r="A10" s="144" t="s">
        <v>3297</v>
      </c>
      <c r="B10" s="60">
        <v>2155577.8017499996</v>
      </c>
      <c r="C10" s="60">
        <v>0</v>
      </c>
      <c r="D10" s="60">
        <v>2155577.8017499996</v>
      </c>
      <c r="E10" s="60">
        <v>295896.62</v>
      </c>
      <c r="F10" s="60">
        <v>295896.62</v>
      </c>
      <c r="G10" s="77">
        <v>1859681.1817499995</v>
      </c>
    </row>
    <row r="11" spans="1:7" s="24" customFormat="1" x14ac:dyDescent="0.25">
      <c r="A11" s="144" t="s">
        <v>3298</v>
      </c>
      <c r="B11" s="60">
        <v>2699990.6444199993</v>
      </c>
      <c r="C11" s="60">
        <v>374999.99999670032</v>
      </c>
      <c r="D11" s="60">
        <v>3074990.6444166997</v>
      </c>
      <c r="E11" s="60">
        <v>516189.19</v>
      </c>
      <c r="F11" s="60">
        <v>516189.19</v>
      </c>
      <c r="G11" s="77">
        <v>2558801.4544166997</v>
      </c>
    </row>
    <row r="12" spans="1:7" s="24" customFormat="1" x14ac:dyDescent="0.25">
      <c r="A12" s="144" t="s">
        <v>3299</v>
      </c>
      <c r="B12" s="60">
        <v>4311550.2868300006</v>
      </c>
      <c r="C12" s="60">
        <v>3.2996758818626404E-6</v>
      </c>
      <c r="D12" s="60">
        <v>4311550.2868333003</v>
      </c>
      <c r="E12" s="60">
        <v>888364.19</v>
      </c>
      <c r="F12" s="60">
        <v>888364.19</v>
      </c>
      <c r="G12" s="77">
        <v>3423186.0968333003</v>
      </c>
    </row>
    <row r="13" spans="1:7" s="24" customFormat="1" x14ac:dyDescent="0.25">
      <c r="A13" s="144" t="s">
        <v>3333</v>
      </c>
      <c r="B13" s="60">
        <v>54275705.387329996</v>
      </c>
      <c r="C13" s="60">
        <v>33115351.56000331</v>
      </c>
      <c r="D13" s="60">
        <v>87391056.947333306</v>
      </c>
      <c r="E13" s="60">
        <v>37891616.539999992</v>
      </c>
      <c r="F13" s="60">
        <v>37891616.539999992</v>
      </c>
      <c r="G13" s="77">
        <v>49499440.407333314</v>
      </c>
    </row>
    <row r="14" spans="1:7" s="24" customFormat="1" x14ac:dyDescent="0.25">
      <c r="A14" s="144" t="s">
        <v>3334</v>
      </c>
      <c r="B14" s="60">
        <v>5771394.4863299998</v>
      </c>
      <c r="C14" s="60">
        <v>3.3006072044372559E-6</v>
      </c>
      <c r="D14" s="60">
        <v>5771394.4863333004</v>
      </c>
      <c r="E14" s="60">
        <v>1364216.1100000008</v>
      </c>
      <c r="F14" s="60">
        <v>1364216.1100000008</v>
      </c>
      <c r="G14" s="77">
        <v>4407178.3763333</v>
      </c>
    </row>
    <row r="15" spans="1:7" s="24" customFormat="1" x14ac:dyDescent="0.25">
      <c r="A15" s="144" t="s">
        <v>3300</v>
      </c>
      <c r="B15" s="60">
        <v>670915.19150000007</v>
      </c>
      <c r="C15" s="60">
        <v>0</v>
      </c>
      <c r="D15" s="60">
        <v>670915.19150000007</v>
      </c>
      <c r="E15" s="60">
        <v>130382.83999999998</v>
      </c>
      <c r="F15" s="60">
        <v>130382.83999999998</v>
      </c>
      <c r="G15" s="77">
        <v>540532.35150000011</v>
      </c>
    </row>
    <row r="16" spans="1:7" s="24" customFormat="1" x14ac:dyDescent="0.25">
      <c r="A16" s="144" t="s">
        <v>3301</v>
      </c>
      <c r="B16" s="60">
        <v>2944958.6448300001</v>
      </c>
      <c r="C16" s="60">
        <v>3.3001415431499481E-6</v>
      </c>
      <c r="D16" s="60">
        <v>2944958.6448333003</v>
      </c>
      <c r="E16" s="60">
        <v>394823.64</v>
      </c>
      <c r="F16" s="60">
        <v>394823.64</v>
      </c>
      <c r="G16" s="77">
        <v>2550135.0048333001</v>
      </c>
    </row>
    <row r="17" spans="1:7" s="24" customFormat="1" x14ac:dyDescent="0.25">
      <c r="A17" s="144" t="s">
        <v>3302</v>
      </c>
      <c r="B17" s="60">
        <v>4485954.9113330003</v>
      </c>
      <c r="C17" s="60">
        <v>2.9988586902618408E-7</v>
      </c>
      <c r="D17" s="60">
        <v>4485954.9113333002</v>
      </c>
      <c r="E17" s="60">
        <v>873247.2699999999</v>
      </c>
      <c r="F17" s="60">
        <v>873247.2699999999</v>
      </c>
      <c r="G17" s="77">
        <v>3612707.6413333002</v>
      </c>
    </row>
    <row r="18" spans="1:7" s="24" customFormat="1" x14ac:dyDescent="0.25">
      <c r="A18" s="144" t="s">
        <v>3303</v>
      </c>
      <c r="B18" s="60">
        <v>1621700.3017499996</v>
      </c>
      <c r="C18" s="60">
        <v>0</v>
      </c>
      <c r="D18" s="60">
        <v>1621700.3017499996</v>
      </c>
      <c r="E18" s="60">
        <v>272003.63</v>
      </c>
      <c r="F18" s="60">
        <v>272003.63</v>
      </c>
      <c r="G18" s="77">
        <v>1349696.6717499997</v>
      </c>
    </row>
    <row r="19" spans="1:7" s="24" customFormat="1" x14ac:dyDescent="0.25">
      <c r="A19" s="144" t="s">
        <v>3335</v>
      </c>
      <c r="B19" s="60">
        <v>1966720.0715000003</v>
      </c>
      <c r="C19" s="60">
        <v>0</v>
      </c>
      <c r="D19" s="60">
        <v>1966720.0715000003</v>
      </c>
      <c r="E19" s="60">
        <v>332949.38</v>
      </c>
      <c r="F19" s="60">
        <v>332949.38</v>
      </c>
      <c r="G19" s="77">
        <v>1633770.6915000002</v>
      </c>
    </row>
    <row r="20" spans="1:7" s="24" customFormat="1" x14ac:dyDescent="0.25">
      <c r="A20" s="144" t="s">
        <v>3304</v>
      </c>
      <c r="B20" s="60">
        <v>967334.86307999992</v>
      </c>
      <c r="C20" s="60">
        <v>3.3000251278281212E-6</v>
      </c>
      <c r="D20" s="60">
        <v>967334.86308329995</v>
      </c>
      <c r="E20" s="60">
        <v>19793.68</v>
      </c>
      <c r="F20" s="60">
        <v>19793.68</v>
      </c>
      <c r="G20" s="77">
        <v>947541.1830832999</v>
      </c>
    </row>
    <row r="21" spans="1:7" s="24" customFormat="1" x14ac:dyDescent="0.25">
      <c r="A21" s="144" t="s">
        <v>3305</v>
      </c>
      <c r="B21" s="60">
        <v>2155492.0795799997</v>
      </c>
      <c r="C21" s="60">
        <v>3.3006072044372559E-6</v>
      </c>
      <c r="D21" s="60">
        <v>2155492.0795833003</v>
      </c>
      <c r="E21" s="60">
        <v>337196.01999999996</v>
      </c>
      <c r="F21" s="60">
        <v>337196.01999999996</v>
      </c>
      <c r="G21" s="77">
        <v>1818296.0595833003</v>
      </c>
    </row>
    <row r="22" spans="1:7" s="24" customFormat="1" x14ac:dyDescent="0.25">
      <c r="A22" s="144" t="s">
        <v>3306</v>
      </c>
      <c r="B22" s="60">
        <v>8427285.1999999993</v>
      </c>
      <c r="C22" s="60">
        <v>0</v>
      </c>
      <c r="D22" s="60">
        <v>8427285.1999999993</v>
      </c>
      <c r="E22" s="60">
        <v>1465319.4100000001</v>
      </c>
      <c r="F22" s="60">
        <v>1465319.4100000001</v>
      </c>
      <c r="G22" s="77">
        <v>6961965.7899999991</v>
      </c>
    </row>
    <row r="23" spans="1:7" s="24" customFormat="1" x14ac:dyDescent="0.25">
      <c r="A23" s="144" t="s">
        <v>3307</v>
      </c>
      <c r="B23" s="60">
        <v>8174635.5433300007</v>
      </c>
      <c r="C23" s="60">
        <v>3.2996758818626404E-6</v>
      </c>
      <c r="D23" s="60">
        <v>8174635.5433333004</v>
      </c>
      <c r="E23" s="60">
        <v>1334569.79</v>
      </c>
      <c r="F23" s="60">
        <v>1213069.79</v>
      </c>
      <c r="G23" s="77">
        <v>6840065.7533333004</v>
      </c>
    </row>
    <row r="24" spans="1:7" s="24" customFormat="1" x14ac:dyDescent="0.25">
      <c r="A24" s="144" t="s">
        <v>3308</v>
      </c>
      <c r="B24" s="60">
        <v>2633604.3075800007</v>
      </c>
      <c r="C24" s="60">
        <v>3.2996758818626404E-6</v>
      </c>
      <c r="D24" s="60">
        <v>2633604.3075833004</v>
      </c>
      <c r="E24" s="60">
        <v>488629.27999999991</v>
      </c>
      <c r="F24" s="60">
        <v>488629.27999999991</v>
      </c>
      <c r="G24" s="77">
        <v>2144975.0275833006</v>
      </c>
    </row>
    <row r="25" spans="1:7" s="24" customFormat="1" x14ac:dyDescent="0.25">
      <c r="A25" s="144" t="s">
        <v>3309</v>
      </c>
      <c r="B25" s="60">
        <v>7015339.3590799998</v>
      </c>
      <c r="C25" s="60">
        <v>3.3006072044372559E-6</v>
      </c>
      <c r="D25" s="60">
        <v>7015339.3590833005</v>
      </c>
      <c r="E25" s="60">
        <v>1662854.9199999997</v>
      </c>
      <c r="F25" s="60">
        <v>1662854.9199999997</v>
      </c>
      <c r="G25" s="77">
        <v>5352484.4390833005</v>
      </c>
    </row>
    <row r="26" spans="1:7" s="24" customFormat="1" x14ac:dyDescent="0.25">
      <c r="A26" s="144" t="s">
        <v>3310</v>
      </c>
      <c r="B26" s="60">
        <v>1687636.0984199999</v>
      </c>
      <c r="C26" s="60">
        <v>-3.2999087125062943E-6</v>
      </c>
      <c r="D26" s="60">
        <v>1687636.0984167</v>
      </c>
      <c r="E26" s="60">
        <v>371331.41</v>
      </c>
      <c r="F26" s="60">
        <v>355521.41</v>
      </c>
      <c r="G26" s="77">
        <v>1316304.6884167001</v>
      </c>
    </row>
    <row r="27" spans="1:7" s="24" customFormat="1" x14ac:dyDescent="0.25">
      <c r="A27" s="144" t="s">
        <v>3311</v>
      </c>
      <c r="B27" s="60">
        <v>1944518.5210800003</v>
      </c>
      <c r="C27" s="60">
        <v>-199999.99999669986</v>
      </c>
      <c r="D27" s="60">
        <v>1744518.5210833005</v>
      </c>
      <c r="E27" s="60">
        <v>252442.24000000005</v>
      </c>
      <c r="F27" s="60">
        <v>252442.24000000005</v>
      </c>
      <c r="G27" s="77">
        <v>1492076.2810833005</v>
      </c>
    </row>
    <row r="28" spans="1:7" s="24" customFormat="1" x14ac:dyDescent="0.25">
      <c r="A28" s="144" t="s">
        <v>3312</v>
      </c>
      <c r="B28" s="60">
        <v>2561707.4096700004</v>
      </c>
      <c r="C28" s="60">
        <v>-3.3001415431499481E-6</v>
      </c>
      <c r="D28" s="60">
        <v>2561707.4096667003</v>
      </c>
      <c r="E28" s="60">
        <v>455674.29</v>
      </c>
      <c r="F28" s="60">
        <v>455674.29</v>
      </c>
      <c r="G28" s="77">
        <v>2106033.1196667003</v>
      </c>
    </row>
    <row r="29" spans="1:7" s="24" customFormat="1" x14ac:dyDescent="0.25">
      <c r="A29" s="144" t="s">
        <v>3313</v>
      </c>
      <c r="B29" s="60">
        <v>3937557.2023299988</v>
      </c>
      <c r="C29" s="60">
        <v>3.3001415431499481E-6</v>
      </c>
      <c r="D29" s="60">
        <v>3937557.202333299</v>
      </c>
      <c r="E29" s="60">
        <v>708860.05999999994</v>
      </c>
      <c r="F29" s="60">
        <v>708860.05999999994</v>
      </c>
      <c r="G29" s="77">
        <v>3228697.1423332989</v>
      </c>
    </row>
    <row r="30" spans="1:7" s="24" customFormat="1" x14ac:dyDescent="0.25">
      <c r="A30" s="144" t="s">
        <v>3314</v>
      </c>
      <c r="B30" s="60">
        <v>1718504.4312499999</v>
      </c>
      <c r="C30" s="60">
        <v>0</v>
      </c>
      <c r="D30" s="60">
        <v>1718504.4312499999</v>
      </c>
      <c r="E30" s="60">
        <v>322973.38999999996</v>
      </c>
      <c r="F30" s="60">
        <v>322973.38999999996</v>
      </c>
      <c r="G30" s="77">
        <v>1395531.04125</v>
      </c>
    </row>
    <row r="31" spans="1:7" s="24" customFormat="1" x14ac:dyDescent="0.25">
      <c r="A31" s="144" t="s">
        <v>3315</v>
      </c>
      <c r="B31" s="60">
        <v>3191923.0402500005</v>
      </c>
      <c r="C31" s="60">
        <v>0</v>
      </c>
      <c r="D31" s="60">
        <v>3191923.0402500005</v>
      </c>
      <c r="E31" s="60">
        <v>594251.01</v>
      </c>
      <c r="F31" s="60">
        <v>594251.01</v>
      </c>
      <c r="G31" s="77">
        <v>2597672.0302500008</v>
      </c>
    </row>
    <row r="32" spans="1:7" s="24" customFormat="1" x14ac:dyDescent="0.25">
      <c r="A32" s="144" t="s">
        <v>3316</v>
      </c>
      <c r="B32" s="60">
        <v>14597527.275829999</v>
      </c>
      <c r="C32" s="60">
        <v>3.3006072044372559E-6</v>
      </c>
      <c r="D32" s="60">
        <v>14597527.275833299</v>
      </c>
      <c r="E32" s="60">
        <v>820524.69000000006</v>
      </c>
      <c r="F32" s="60">
        <v>820524.69000000006</v>
      </c>
      <c r="G32" s="77">
        <v>13777002.5858333</v>
      </c>
    </row>
    <row r="33" spans="1:7" s="24" customFormat="1" x14ac:dyDescent="0.25">
      <c r="A33" s="144" t="s">
        <v>3317</v>
      </c>
      <c r="B33" s="60">
        <v>6236699.6790800001</v>
      </c>
      <c r="C33" s="60">
        <v>3.2996758818626404E-6</v>
      </c>
      <c r="D33" s="60">
        <v>6236699.6790832998</v>
      </c>
      <c r="E33" s="60">
        <v>1148272.0500000003</v>
      </c>
      <c r="F33" s="60">
        <v>1148272.0500000003</v>
      </c>
      <c r="G33" s="77">
        <v>5088427.6290833</v>
      </c>
    </row>
    <row r="34" spans="1:7" s="24" customFormat="1" x14ac:dyDescent="0.25">
      <c r="A34" s="144" t="s">
        <v>3318</v>
      </c>
      <c r="B34" s="60">
        <v>1011292.7830799998</v>
      </c>
      <c r="C34" s="60">
        <v>517002.02000330004</v>
      </c>
      <c r="D34" s="60">
        <v>1528294.8030832999</v>
      </c>
      <c r="E34" s="60">
        <v>203917.32</v>
      </c>
      <c r="F34" s="60">
        <v>203917.32</v>
      </c>
      <c r="G34" s="77">
        <v>1324377.4830832998</v>
      </c>
    </row>
    <row r="35" spans="1:7" s="24" customFormat="1" x14ac:dyDescent="0.25">
      <c r="A35" s="144" t="s">
        <v>3319</v>
      </c>
      <c r="B35" s="60">
        <v>23993436.71508</v>
      </c>
      <c r="C35" s="60">
        <v>781976.00000330061</v>
      </c>
      <c r="D35" s="60">
        <v>24775412.715083301</v>
      </c>
      <c r="E35" s="60">
        <v>5915868.459999999</v>
      </c>
      <c r="F35" s="60">
        <v>5915868.459999999</v>
      </c>
      <c r="G35" s="77">
        <v>18859544.2550833</v>
      </c>
    </row>
    <row r="36" spans="1:7" s="24" customFormat="1" x14ac:dyDescent="0.25">
      <c r="A36" s="144" t="s">
        <v>3320</v>
      </c>
      <c r="B36" s="60">
        <v>5036397.3395800004</v>
      </c>
      <c r="C36" s="60">
        <v>3.2996758818626404E-6</v>
      </c>
      <c r="D36" s="60">
        <v>5036397.3395833001</v>
      </c>
      <c r="E36" s="60">
        <v>946119.60000000009</v>
      </c>
      <c r="F36" s="60">
        <v>946119.60000000009</v>
      </c>
      <c r="G36" s="77">
        <v>4090277.7395833</v>
      </c>
    </row>
    <row r="37" spans="1:7" s="24" customFormat="1" x14ac:dyDescent="0.25">
      <c r="A37" s="144" t="s">
        <v>3321</v>
      </c>
      <c r="B37" s="60">
        <v>5060363.6795799993</v>
      </c>
      <c r="C37" s="60">
        <v>3.2996758818626404E-6</v>
      </c>
      <c r="D37" s="60">
        <v>5060363.679583299</v>
      </c>
      <c r="E37" s="60">
        <v>948144.69000000006</v>
      </c>
      <c r="F37" s="60">
        <v>948144.69000000006</v>
      </c>
      <c r="G37" s="77">
        <v>4112218.989583299</v>
      </c>
    </row>
    <row r="38" spans="1:7" s="24" customFormat="1" x14ac:dyDescent="0.25">
      <c r="A38" s="144" t="s">
        <v>3336</v>
      </c>
      <c r="B38" s="60">
        <v>6033853.3985799998</v>
      </c>
      <c r="C38" s="60">
        <v>3.2996758818626404E-6</v>
      </c>
      <c r="D38" s="60">
        <v>6033853.3985832995</v>
      </c>
      <c r="E38" s="60">
        <v>1196533.7299999997</v>
      </c>
      <c r="F38" s="60">
        <v>1196533.7299999997</v>
      </c>
      <c r="G38" s="77">
        <v>4837319.6685833</v>
      </c>
    </row>
    <row r="39" spans="1:7" s="24" customFormat="1" x14ac:dyDescent="0.25">
      <c r="A39" s="144" t="s">
        <v>3322</v>
      </c>
      <c r="B39" s="60">
        <v>2884925.3673299998</v>
      </c>
      <c r="C39" s="60">
        <v>3.2996758818626404E-6</v>
      </c>
      <c r="D39" s="60">
        <v>2884925.3673332995</v>
      </c>
      <c r="E39" s="60">
        <v>534465.41999999993</v>
      </c>
      <c r="F39" s="60">
        <v>534465.41999999993</v>
      </c>
      <c r="G39" s="77">
        <v>2350459.9473332996</v>
      </c>
    </row>
    <row r="40" spans="1:7" s="24" customFormat="1" x14ac:dyDescent="0.25">
      <c r="A40" s="144" t="s">
        <v>3323</v>
      </c>
      <c r="B40" s="60">
        <v>5318132.9770800006</v>
      </c>
      <c r="C40" s="60">
        <v>62978.720003299415</v>
      </c>
      <c r="D40" s="60">
        <v>5381111.6970833</v>
      </c>
      <c r="E40" s="60">
        <v>594038.31000000006</v>
      </c>
      <c r="F40" s="60">
        <v>594038.31000000006</v>
      </c>
      <c r="G40" s="77">
        <v>4787073.3870832995</v>
      </c>
    </row>
    <row r="41" spans="1:7" s="24" customFormat="1" x14ac:dyDescent="0.25">
      <c r="A41" s="144" t="s">
        <v>3324</v>
      </c>
      <c r="B41" s="60">
        <v>790250.20699999994</v>
      </c>
      <c r="C41" s="60">
        <v>0</v>
      </c>
      <c r="D41" s="60">
        <v>790250.20699999994</v>
      </c>
      <c r="E41" s="60">
        <v>132006.72999999998</v>
      </c>
      <c r="F41" s="60">
        <v>132006.72999999998</v>
      </c>
      <c r="G41" s="77">
        <v>658243.47699999996</v>
      </c>
    </row>
    <row r="42" spans="1:7" s="24" customFormat="1" x14ac:dyDescent="0.25">
      <c r="A42" s="144" t="s">
        <v>3337</v>
      </c>
      <c r="B42" s="60">
        <v>72831170.958420008</v>
      </c>
      <c r="C42" s="60">
        <v>154405.10999670625</v>
      </c>
      <c r="D42" s="60">
        <v>72985576.068416715</v>
      </c>
      <c r="E42" s="60">
        <v>17420955.809999995</v>
      </c>
      <c r="F42" s="60">
        <v>17420955.809999995</v>
      </c>
      <c r="G42" s="77">
        <v>55564620.25841672</v>
      </c>
    </row>
    <row r="43" spans="1:7" s="24" customFormat="1" x14ac:dyDescent="0.25">
      <c r="A43" s="144" t="s">
        <v>3338</v>
      </c>
      <c r="B43" s="60">
        <v>18354029.854999997</v>
      </c>
      <c r="C43" s="60">
        <v>-667002.01933329925</v>
      </c>
      <c r="D43" s="60">
        <v>17687027.835666697</v>
      </c>
      <c r="E43" s="60">
        <v>2787053.3400000003</v>
      </c>
      <c r="F43" s="60">
        <v>2787053.3400000003</v>
      </c>
      <c r="G43" s="77">
        <v>14899974.495666698</v>
      </c>
    </row>
    <row r="44" spans="1:7" s="24" customFormat="1" x14ac:dyDescent="0.25">
      <c r="A44" s="144" t="s">
        <v>3325</v>
      </c>
      <c r="B44" s="60">
        <v>8907282.0342500005</v>
      </c>
      <c r="C44" s="60">
        <v>250000</v>
      </c>
      <c r="D44" s="60">
        <v>9157282.0342500005</v>
      </c>
      <c r="E44" s="60">
        <v>1028504.5800000002</v>
      </c>
      <c r="F44" s="60">
        <v>1028504.5800000002</v>
      </c>
      <c r="G44" s="77">
        <v>8128777.4542500004</v>
      </c>
    </row>
    <row r="45" spans="1:7" s="24" customFormat="1" x14ac:dyDescent="0.25">
      <c r="A45" s="144" t="s">
        <v>3339</v>
      </c>
      <c r="B45" s="60">
        <v>6394022.97908</v>
      </c>
      <c r="C45" s="60">
        <v>3.2996758818626404E-6</v>
      </c>
      <c r="D45" s="60">
        <v>6394022.9790832996</v>
      </c>
      <c r="E45" s="60">
        <v>1021350.1000000001</v>
      </c>
      <c r="F45" s="60">
        <v>1021350.1000000001</v>
      </c>
      <c r="G45" s="77">
        <v>5372672.8790833</v>
      </c>
    </row>
    <row r="46" spans="1:7" s="24" customFormat="1" x14ac:dyDescent="0.25">
      <c r="A46" s="144" t="s">
        <v>3326</v>
      </c>
      <c r="B46" s="60">
        <v>2472462.6774199996</v>
      </c>
      <c r="C46" s="60">
        <v>-3.2996758818626404E-6</v>
      </c>
      <c r="D46" s="60">
        <v>2472462.6774166999</v>
      </c>
      <c r="E46" s="60">
        <v>461590.33999999979</v>
      </c>
      <c r="F46" s="60">
        <v>461590.33999999979</v>
      </c>
      <c r="G46" s="77">
        <v>2010872.3374167001</v>
      </c>
    </row>
    <row r="47" spans="1:7" s="24" customFormat="1" x14ac:dyDescent="0.25">
      <c r="A47" s="144" t="s">
        <v>3327</v>
      </c>
      <c r="B47" s="60">
        <v>88415223.333080009</v>
      </c>
      <c r="C47" s="60">
        <v>109907874.10285132</v>
      </c>
      <c r="D47" s="60">
        <v>198323097.43593132</v>
      </c>
      <c r="E47" s="60">
        <v>17465117.34</v>
      </c>
      <c r="F47" s="60">
        <v>17465117.34</v>
      </c>
      <c r="G47" s="77">
        <v>180857980.09593132</v>
      </c>
    </row>
    <row r="48" spans="1:7" s="24" customFormat="1" x14ac:dyDescent="0.25">
      <c r="A48" s="144" t="s">
        <v>3328</v>
      </c>
      <c r="B48" s="60">
        <v>6154198.5396700017</v>
      </c>
      <c r="C48" s="60">
        <v>-3.2996758818626404E-6</v>
      </c>
      <c r="D48" s="60">
        <v>6154198.539666702</v>
      </c>
      <c r="E48" s="60">
        <v>1098394.4200000002</v>
      </c>
      <c r="F48" s="60">
        <v>1098394.4200000002</v>
      </c>
      <c r="G48" s="77">
        <v>5055804.1196667021</v>
      </c>
    </row>
    <row r="49" spans="1:7" s="24" customFormat="1" x14ac:dyDescent="0.25">
      <c r="A49" s="144" t="s">
        <v>3340</v>
      </c>
      <c r="B49" s="60">
        <v>5807572.5120800016</v>
      </c>
      <c r="C49" s="60">
        <v>3.2996758818626404E-6</v>
      </c>
      <c r="D49" s="60">
        <v>5807572.5120833013</v>
      </c>
      <c r="E49" s="60">
        <v>1125307.6000000001</v>
      </c>
      <c r="F49" s="60">
        <v>1125307.6000000001</v>
      </c>
      <c r="G49" s="77">
        <v>4682264.9120833017</v>
      </c>
    </row>
    <row r="50" spans="1:7" s="24" customFormat="1" x14ac:dyDescent="0.25">
      <c r="A50" s="144" t="s">
        <v>3329</v>
      </c>
      <c r="B50" s="60">
        <v>1159271.3730799998</v>
      </c>
      <c r="C50" s="60">
        <v>3.2999087125062943E-6</v>
      </c>
      <c r="D50" s="60">
        <v>1159271.3730832997</v>
      </c>
      <c r="E50" s="60">
        <v>219208.26</v>
      </c>
      <c r="F50" s="60">
        <v>219208.26</v>
      </c>
      <c r="G50" s="77">
        <v>940063.11308329972</v>
      </c>
    </row>
    <row r="51" spans="1:7" s="24" customFormat="1" x14ac:dyDescent="0.25">
      <c r="A51" s="144" t="s">
        <v>3341</v>
      </c>
      <c r="B51" s="60">
        <v>5628288.5682500005</v>
      </c>
      <c r="C51" s="60">
        <v>336125.06000000052</v>
      </c>
      <c r="D51" s="60">
        <v>5964413.628250001</v>
      </c>
      <c r="E51" s="60">
        <v>1043184.58</v>
      </c>
      <c r="F51" s="60">
        <v>1043184.58</v>
      </c>
      <c r="G51" s="77">
        <v>4921229.0482500009</v>
      </c>
    </row>
    <row r="52" spans="1:7" s="24" customFormat="1" x14ac:dyDescent="0.25">
      <c r="A52" s="144" t="s">
        <v>3330</v>
      </c>
      <c r="B52" s="60">
        <v>10987175.77925</v>
      </c>
      <c r="C52" s="60">
        <v>0</v>
      </c>
      <c r="D52" s="60">
        <v>10987175.77925</v>
      </c>
      <c r="E52" s="60">
        <v>2511231.8899999997</v>
      </c>
      <c r="F52" s="60">
        <v>2511231.8899999997</v>
      </c>
      <c r="G52" s="77">
        <v>8475943.8892499991</v>
      </c>
    </row>
    <row r="53" spans="1:7" s="24" customFormat="1" x14ac:dyDescent="0.25">
      <c r="A53" s="144" t="s">
        <v>3331</v>
      </c>
      <c r="B53" s="60">
        <v>4903559.6999700004</v>
      </c>
      <c r="C53" s="60">
        <v>-3.0329916626214981E-4</v>
      </c>
      <c r="D53" s="60">
        <v>4903559.6996667013</v>
      </c>
      <c r="E53" s="60">
        <v>647811.67999999993</v>
      </c>
      <c r="F53" s="60">
        <v>647811.67999999993</v>
      </c>
      <c r="G53" s="77">
        <v>4255748.0196667016</v>
      </c>
    </row>
    <row r="54" spans="1:7" s="24" customFormat="1" x14ac:dyDescent="0.25">
      <c r="A54" s="144" t="s">
        <v>3332</v>
      </c>
      <c r="B54" s="60">
        <v>1082611.6890799999</v>
      </c>
      <c r="C54" s="60">
        <v>3.3001415431499481E-6</v>
      </c>
      <c r="D54" s="60">
        <v>1082611.6890833001</v>
      </c>
      <c r="E54" s="60">
        <v>209574.3</v>
      </c>
      <c r="F54" s="60">
        <v>209574.3</v>
      </c>
      <c r="G54" s="77">
        <v>873037.38908330002</v>
      </c>
    </row>
    <row r="55" spans="1:7" x14ac:dyDescent="0.25">
      <c r="A55" s="76" t="s">
        <v>678</v>
      </c>
      <c r="B55" s="54"/>
      <c r="C55" s="54"/>
      <c r="D55" s="54"/>
      <c r="E55" s="54"/>
      <c r="F55" s="54"/>
      <c r="G55" s="54"/>
    </row>
    <row r="56" spans="1:7" s="24" customFormat="1" x14ac:dyDescent="0.25">
      <c r="A56" s="55" t="s">
        <v>433</v>
      </c>
      <c r="B56" s="61">
        <f>SUM(B57:GASTO_E_FIN_01)</f>
        <v>391187926.04999995</v>
      </c>
      <c r="C56" s="61">
        <f>SUM(C57:GASTO_E_FIN_02)</f>
        <v>-33478641.319999814</v>
      </c>
      <c r="D56" s="61">
        <f>SUM(D57:GASTO_E_FIN_03)</f>
        <v>357709284.73000014</v>
      </c>
      <c r="E56" s="61">
        <f>SUM(E57:GASTO_E_FIN_04)</f>
        <v>68875495.300000012</v>
      </c>
      <c r="F56" s="61">
        <f>SUM(F57:GASTO_E_FIN_05)</f>
        <v>68690222.110000014</v>
      </c>
      <c r="G56" s="61">
        <f>SUM(G57:GASTO_E_FIN_06)</f>
        <v>288833789.43000013</v>
      </c>
    </row>
    <row r="57" spans="1:7" s="24" customFormat="1" x14ac:dyDescent="0.25">
      <c r="A57" s="144" t="s">
        <v>3297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s="24" customFormat="1" x14ac:dyDescent="0.25">
      <c r="A58" s="144" t="s">
        <v>3298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s="24" customFormat="1" x14ac:dyDescent="0.25">
      <c r="A59" s="144" t="s">
        <v>3299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</row>
    <row r="60" spans="1:7" s="24" customFormat="1" x14ac:dyDescent="0.25">
      <c r="A60" s="144" t="s">
        <v>3333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s="24" customFormat="1" x14ac:dyDescent="0.25">
      <c r="A61" s="144" t="s">
        <v>3334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s="24" customFormat="1" x14ac:dyDescent="0.25">
      <c r="A62" s="144" t="s">
        <v>3300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s="24" customFormat="1" x14ac:dyDescent="0.25">
      <c r="A63" s="144" t="s">
        <v>3301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s="24" customFormat="1" x14ac:dyDescent="0.25">
      <c r="A64" s="144" t="s">
        <v>3302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</row>
    <row r="65" spans="1:7" s="24" customFormat="1" x14ac:dyDescent="0.25">
      <c r="A65" s="144" t="s">
        <v>3303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</row>
    <row r="66" spans="1:7" s="24" customFormat="1" x14ac:dyDescent="0.25">
      <c r="A66" s="144" t="s">
        <v>3335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</row>
    <row r="67" spans="1:7" s="24" customFormat="1" x14ac:dyDescent="0.25">
      <c r="A67" s="144" t="s">
        <v>3304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</row>
    <row r="68" spans="1:7" s="24" customFormat="1" x14ac:dyDescent="0.25">
      <c r="A68" s="144" t="s">
        <v>3305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s="24" customFormat="1" x14ac:dyDescent="0.25">
      <c r="A69" s="144" t="s">
        <v>3306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</row>
    <row r="70" spans="1:7" s="24" customFormat="1" x14ac:dyDescent="0.25">
      <c r="A70" s="144" t="s">
        <v>3307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 s="24" customFormat="1" x14ac:dyDescent="0.25">
      <c r="A71" s="144" t="s">
        <v>3308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</row>
    <row r="72" spans="1:7" s="24" customFormat="1" x14ac:dyDescent="0.25">
      <c r="A72" s="144" t="s">
        <v>3309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</row>
    <row r="73" spans="1:7" s="24" customFormat="1" x14ac:dyDescent="0.25">
      <c r="A73" s="144" t="s">
        <v>3310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s="24" customFormat="1" x14ac:dyDescent="0.25">
      <c r="A74" s="144" t="s">
        <v>3311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s="24" customFormat="1" x14ac:dyDescent="0.25">
      <c r="A75" s="144" t="s">
        <v>3312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</row>
    <row r="76" spans="1:7" s="24" customFormat="1" x14ac:dyDescent="0.25">
      <c r="A76" s="144" t="s">
        <v>3313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</row>
    <row r="77" spans="1:7" s="24" customFormat="1" x14ac:dyDescent="0.25">
      <c r="A77" s="144" t="s">
        <v>3314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v>0</v>
      </c>
    </row>
    <row r="78" spans="1:7" s="24" customFormat="1" x14ac:dyDescent="0.25">
      <c r="A78" s="144" t="s">
        <v>3315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</row>
    <row r="79" spans="1:7" s="24" customFormat="1" x14ac:dyDescent="0.25">
      <c r="A79" s="144" t="s">
        <v>3316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</row>
    <row r="80" spans="1:7" s="24" customFormat="1" x14ac:dyDescent="0.25">
      <c r="A80" s="144" t="s">
        <v>3317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</row>
    <row r="81" spans="1:7" s="24" customFormat="1" x14ac:dyDescent="0.25">
      <c r="A81" s="144" t="s">
        <v>3318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</row>
    <row r="82" spans="1:7" s="24" customFormat="1" x14ac:dyDescent="0.25">
      <c r="A82" s="144" t="s">
        <v>3319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</row>
    <row r="83" spans="1:7" s="24" customFormat="1" x14ac:dyDescent="0.25">
      <c r="A83" s="144" t="s">
        <v>3320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</row>
    <row r="84" spans="1:7" s="24" customFormat="1" x14ac:dyDescent="0.25">
      <c r="A84" s="144" t="s">
        <v>3321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</row>
    <row r="85" spans="1:7" s="24" customFormat="1" x14ac:dyDescent="0.25">
      <c r="A85" s="144" t="s">
        <v>3336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</row>
    <row r="86" spans="1:7" s="24" customFormat="1" x14ac:dyDescent="0.25">
      <c r="A86" s="144" t="s">
        <v>3322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</row>
    <row r="87" spans="1:7" s="24" customFormat="1" x14ac:dyDescent="0.25">
      <c r="A87" s="144" t="s">
        <v>3323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</row>
    <row r="88" spans="1:7" s="24" customFormat="1" x14ac:dyDescent="0.25">
      <c r="A88" s="144" t="s">
        <v>3324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</row>
    <row r="89" spans="1:7" s="24" customFormat="1" x14ac:dyDescent="0.25">
      <c r="A89" s="144" t="s">
        <v>3337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</row>
    <row r="90" spans="1:7" s="24" customFormat="1" x14ac:dyDescent="0.25">
      <c r="A90" s="144" t="s">
        <v>3338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</row>
    <row r="91" spans="1:7" s="24" customFormat="1" x14ac:dyDescent="0.25">
      <c r="A91" s="144" t="s">
        <v>3325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</row>
    <row r="92" spans="1:7" s="24" customFormat="1" x14ac:dyDescent="0.25">
      <c r="A92" s="144" t="s">
        <v>3339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</row>
    <row r="93" spans="1:7" s="24" customFormat="1" x14ac:dyDescent="0.25">
      <c r="A93" s="144" t="s">
        <v>3326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</row>
    <row r="94" spans="1:7" s="24" customFormat="1" x14ac:dyDescent="0.25">
      <c r="A94" s="144" t="s">
        <v>3327</v>
      </c>
      <c r="B94" s="60">
        <v>391187926.04999995</v>
      </c>
      <c r="C94" s="60">
        <v>-33478641.319999814</v>
      </c>
      <c r="D94" s="60">
        <v>357709284.73000014</v>
      </c>
      <c r="E94" s="60">
        <v>68875495.300000012</v>
      </c>
      <c r="F94" s="60">
        <v>68690222.110000014</v>
      </c>
      <c r="G94" s="60">
        <v>288833789.43000013</v>
      </c>
    </row>
    <row r="95" spans="1:7" s="24" customFormat="1" x14ac:dyDescent="0.25">
      <c r="A95" s="144" t="s">
        <v>3328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</row>
    <row r="96" spans="1:7" s="24" customFormat="1" x14ac:dyDescent="0.25">
      <c r="A96" s="144" t="s">
        <v>3340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</row>
    <row r="97" spans="1:7" s="24" customFormat="1" x14ac:dyDescent="0.25">
      <c r="A97" s="144" t="s">
        <v>3329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v>0</v>
      </c>
    </row>
    <row r="98" spans="1:7" s="24" customFormat="1" x14ac:dyDescent="0.25">
      <c r="A98" s="144" t="s">
        <v>3341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</row>
    <row r="99" spans="1:7" s="24" customFormat="1" x14ac:dyDescent="0.25">
      <c r="A99" s="144" t="s">
        <v>3330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</row>
    <row r="100" spans="1:7" s="24" customFormat="1" x14ac:dyDescent="0.25">
      <c r="A100" s="144" t="s">
        <v>3331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</row>
    <row r="101" spans="1:7" s="24" customFormat="1" x14ac:dyDescent="0.25">
      <c r="A101" s="144" t="s">
        <v>3332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</row>
    <row r="102" spans="1:7" x14ac:dyDescent="0.25">
      <c r="A102" s="76" t="s">
        <v>678</v>
      </c>
      <c r="B102" s="54"/>
      <c r="C102" s="54"/>
      <c r="D102" s="54"/>
      <c r="E102" s="54"/>
      <c r="F102" s="54"/>
      <c r="G102" s="54"/>
    </row>
    <row r="103" spans="1:7" x14ac:dyDescent="0.25">
      <c r="A103" s="55" t="s">
        <v>360</v>
      </c>
      <c r="B103" s="61">
        <f>GASTO_NE_T1+GASTO_E_T1</f>
        <v>820567681.25407314</v>
      </c>
      <c r="C103" s="61">
        <f>GASTO_NE_T2+GASTO_E_T2</f>
        <v>111155069.23327464</v>
      </c>
      <c r="D103" s="61">
        <f>GASTO_NE_T3+GASTO_E_T3</f>
        <v>931722750.48734772</v>
      </c>
      <c r="E103" s="61">
        <f>GASTO_NE_T4+GASTO_E_T4</f>
        <v>179328255.45000002</v>
      </c>
      <c r="F103" s="61">
        <f>GASTO_NE_T5+GASTO_E_T5</f>
        <v>179005672.26000002</v>
      </c>
      <c r="G103" s="61">
        <f>GASTO_NE_T6+GASTO_E_T6</f>
        <v>752394495.03734767</v>
      </c>
    </row>
    <row r="104" spans="1:7" x14ac:dyDescent="0.25">
      <c r="A104" s="58"/>
      <c r="B104" s="65"/>
      <c r="C104" s="65"/>
      <c r="D104" s="65"/>
      <c r="E104" s="65"/>
      <c r="F104" s="65"/>
      <c r="G104" s="78"/>
    </row>
    <row r="105" spans="1:7" hidden="1" x14ac:dyDescent="0.25">
      <c r="A105" s="11"/>
    </row>
    <row r="106" spans="1:7" x14ac:dyDescent="0.25"/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03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429379755.20407313</v>
      </c>
      <c r="Q2" s="18">
        <f>GASTO_NE_T2</f>
        <v>144633710.55327445</v>
      </c>
      <c r="R2" s="18">
        <f>GASTO_NE_T3</f>
        <v>574013465.75734758</v>
      </c>
      <c r="S2" s="18">
        <f>GASTO_NE_T4</f>
        <v>110452760.15000001</v>
      </c>
      <c r="T2" s="18">
        <f>GASTO_NE_T5</f>
        <v>110315450.15000001</v>
      </c>
      <c r="U2" s="18">
        <f>GASTO_NE_T6</f>
        <v>463560705.60734755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391187926.04999995</v>
      </c>
      <c r="Q3" s="18">
        <f>GASTO_E_T2</f>
        <v>-33478641.319999814</v>
      </c>
      <c r="R3" s="18">
        <f>GASTO_E_T3</f>
        <v>357709284.73000014</v>
      </c>
      <c r="S3" s="18">
        <f>GASTO_E_T4</f>
        <v>68875495.300000012</v>
      </c>
      <c r="T3" s="18">
        <f>GASTO_E_T5</f>
        <v>68690222.110000014</v>
      </c>
      <c r="U3" s="18">
        <f>GASTO_E_T6</f>
        <v>288833789.43000013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820567681.25407314</v>
      </c>
      <c r="Q4" s="18">
        <f>TOTAL_E_T2</f>
        <v>111155069.23327464</v>
      </c>
      <c r="R4" s="18">
        <f>TOTAL_E_T3</f>
        <v>931722750.48734772</v>
      </c>
      <c r="S4" s="18">
        <f>TOTAL_E_T4</f>
        <v>179328255.45000002</v>
      </c>
      <c r="T4" s="18">
        <f>TOTAL_E_T5</f>
        <v>179005672.26000002</v>
      </c>
      <c r="U4" s="18">
        <f>TOTAL_E_T6</f>
        <v>752394495.03734767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zoomScale="80" zoomScaleNormal="80" zoomScalePageLayoutView="80" workbookViewId="0">
      <selection activeCell="B21" sqref="B21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06" t="s">
        <v>3281</v>
      </c>
      <c r="B1" s="207"/>
      <c r="C1" s="207"/>
      <c r="D1" s="207"/>
      <c r="E1" s="207"/>
      <c r="F1" s="207"/>
      <c r="G1" s="207"/>
    </row>
    <row r="2" spans="1:7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3"/>
    </row>
    <row r="3" spans="1:7" x14ac:dyDescent="0.25">
      <c r="A3" s="184" t="s">
        <v>396</v>
      </c>
      <c r="B3" s="185"/>
      <c r="C3" s="185"/>
      <c r="D3" s="185"/>
      <c r="E3" s="185"/>
      <c r="F3" s="185"/>
      <c r="G3" s="186"/>
    </row>
    <row r="4" spans="1:7" x14ac:dyDescent="0.25">
      <c r="A4" s="184" t="s">
        <v>397</v>
      </c>
      <c r="B4" s="185"/>
      <c r="C4" s="185"/>
      <c r="D4" s="185"/>
      <c r="E4" s="185"/>
      <c r="F4" s="185"/>
      <c r="G4" s="186"/>
    </row>
    <row r="5" spans="1:7" x14ac:dyDescent="0.25">
      <c r="A5" s="187" t="str">
        <f>TRIMESTRE</f>
        <v>Del 1 de enero al 30 de marzo de 2020 (b)</v>
      </c>
      <c r="B5" s="188"/>
      <c r="C5" s="188"/>
      <c r="D5" s="188"/>
      <c r="E5" s="188"/>
      <c r="F5" s="188"/>
      <c r="G5" s="189"/>
    </row>
    <row r="6" spans="1:7" x14ac:dyDescent="0.25">
      <c r="A6" s="190" t="s">
        <v>118</v>
      </c>
      <c r="B6" s="191"/>
      <c r="C6" s="191"/>
      <c r="D6" s="191"/>
      <c r="E6" s="191"/>
      <c r="F6" s="191"/>
      <c r="G6" s="192"/>
    </row>
    <row r="7" spans="1:7" x14ac:dyDescent="0.25">
      <c r="A7" s="185" t="s">
        <v>0</v>
      </c>
      <c r="B7" s="190" t="s">
        <v>279</v>
      </c>
      <c r="C7" s="191"/>
      <c r="D7" s="191"/>
      <c r="E7" s="191"/>
      <c r="F7" s="192"/>
      <c r="G7" s="202" t="s">
        <v>3278</v>
      </c>
    </row>
    <row r="8" spans="1:7" ht="30.75" customHeight="1" x14ac:dyDescent="0.25">
      <c r="A8" s="18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01"/>
    </row>
    <row r="9" spans="1:7" x14ac:dyDescent="0.25">
      <c r="A9" s="52" t="s">
        <v>363</v>
      </c>
      <c r="B9" s="70">
        <f>SUM(B10,B19,B27,B37)</f>
        <v>820567681.25407314</v>
      </c>
      <c r="C9" s="70">
        <f t="shared" ref="C9:G9" si="0">SUM(C10,C19,C27,C37)</f>
        <v>111155069.23327434</v>
      </c>
      <c r="D9" s="70">
        <f t="shared" si="0"/>
        <v>931722750.48734748</v>
      </c>
      <c r="E9" s="70">
        <f t="shared" si="0"/>
        <v>179328255.44999999</v>
      </c>
      <c r="F9" s="70">
        <f t="shared" si="0"/>
        <v>179005672.25999999</v>
      </c>
      <c r="G9" s="70">
        <f t="shared" si="0"/>
        <v>752394495.03734756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820567681.25407314</v>
      </c>
      <c r="C19" s="71">
        <f t="shared" ref="C19:F19" si="3">SUM(C20:C26)</f>
        <v>111155069.23327434</v>
      </c>
      <c r="D19" s="71">
        <f t="shared" si="3"/>
        <v>931722750.48734748</v>
      </c>
      <c r="E19" s="71">
        <f t="shared" si="3"/>
        <v>179328255.44999999</v>
      </c>
      <c r="F19" s="71">
        <f t="shared" si="3"/>
        <v>179005672.25999999</v>
      </c>
      <c r="G19" s="71">
        <f>SUM(G20:G26)</f>
        <v>752394495.03734756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820567681.25407314</v>
      </c>
      <c r="C21" s="71">
        <v>111155069.23327434</v>
      </c>
      <c r="D21" s="71">
        <v>931722750.48734748</v>
      </c>
      <c r="E21" s="71">
        <v>179328255.44999999</v>
      </c>
      <c r="F21" s="71">
        <v>179005672.25999999</v>
      </c>
      <c r="G21" s="72">
        <f t="shared" ref="G21:G26" si="4">D21-E21</f>
        <v>752394495.03734756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820567681.25407314</v>
      </c>
      <c r="C77" s="73">
        <f t="shared" ref="C77:F77" si="18">C43+C9</f>
        <v>111155069.23327434</v>
      </c>
      <c r="D77" s="73">
        <f t="shared" si="18"/>
        <v>931722750.48734748</v>
      </c>
      <c r="E77" s="73">
        <f t="shared" si="18"/>
        <v>179328255.44999999</v>
      </c>
      <c r="F77" s="73">
        <f t="shared" si="18"/>
        <v>179005672.25999999</v>
      </c>
      <c r="G77" s="73">
        <f>G43+G9</f>
        <v>752394495.03734756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820567681.25407314</v>
      </c>
      <c r="Q2" s="18">
        <f>'Formato 6 c)'!C9</f>
        <v>111155069.23327434</v>
      </c>
      <c r="R2" s="18">
        <f>'Formato 6 c)'!D9</f>
        <v>931722750.48734748</v>
      </c>
      <c r="S2" s="18">
        <f>'Formato 6 c)'!E9</f>
        <v>179328255.44999999</v>
      </c>
      <c r="T2" s="18">
        <f>'Formato 6 c)'!F9</f>
        <v>179005672.25999999</v>
      </c>
      <c r="U2" s="18">
        <f>'Formato 6 c)'!G9</f>
        <v>752394495.03734756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820567681.25407314</v>
      </c>
      <c r="Q12" s="18">
        <f>'Formato 6 c)'!C19</f>
        <v>111155069.23327434</v>
      </c>
      <c r="R12" s="18">
        <f>'Formato 6 c)'!D19</f>
        <v>931722750.48734748</v>
      </c>
      <c r="S12" s="18">
        <f>'Formato 6 c)'!E19</f>
        <v>179328255.44999999</v>
      </c>
      <c r="T12" s="18">
        <f>'Formato 6 c)'!F19</f>
        <v>179005672.25999999</v>
      </c>
      <c r="U12" s="18">
        <f>'Formato 6 c)'!G19</f>
        <v>752394495.03734756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820567681.25407314</v>
      </c>
      <c r="Q14" s="18">
        <f>'Formato 6 c)'!C21</f>
        <v>111155069.23327434</v>
      </c>
      <c r="R14" s="18">
        <f>'Formato 6 c)'!D21</f>
        <v>931722750.48734748</v>
      </c>
      <c r="S14" s="18">
        <f>'Formato 6 c)'!E21</f>
        <v>179328255.44999999</v>
      </c>
      <c r="T14" s="18">
        <f>'Formato 6 c)'!F21</f>
        <v>179005672.25999999</v>
      </c>
      <c r="U14" s="18">
        <f>'Formato 6 c)'!G21</f>
        <v>752394495.03734756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820567681.25407314</v>
      </c>
      <c r="Q68" s="18">
        <f>'Formato 6 c)'!C77</f>
        <v>111155069.23327434</v>
      </c>
      <c r="R68" s="18">
        <f>'Formato 6 c)'!D77</f>
        <v>931722750.48734748</v>
      </c>
      <c r="S68" s="18">
        <f>'Formato 6 c)'!E77</f>
        <v>179328255.44999999</v>
      </c>
      <c r="T68" s="18">
        <f>'Formato 6 c)'!F77</f>
        <v>179005672.25999999</v>
      </c>
      <c r="U68" s="18">
        <f>'Formato 6 c)'!G77</f>
        <v>752394495.03734756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2020</v>
      </c>
    </row>
    <row r="14" spans="2:3" x14ac:dyDescent="0.25">
      <c r="B14" t="s">
        <v>785</v>
      </c>
      <c r="C14" s="24" t="s">
        <v>3294</v>
      </c>
    </row>
    <row r="15" spans="2:3" x14ac:dyDescent="0.25">
      <c r="C15" s="24">
        <v>1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60" x14ac:dyDescent="0.2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x14ac:dyDescent="0.2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zoomScale="80" zoomScaleNormal="80" zoomScalePageLayoutView="80" workbookViewId="0">
      <selection activeCell="A10" sqref="A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200" t="s">
        <v>3279</v>
      </c>
      <c r="B1" s="199"/>
      <c r="C1" s="199"/>
      <c r="D1" s="199"/>
      <c r="E1" s="199"/>
      <c r="F1" s="199"/>
      <c r="G1" s="199"/>
    </row>
    <row r="2" spans="1:7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3"/>
    </row>
    <row r="3" spans="1:7" x14ac:dyDescent="0.25">
      <c r="A3" s="187" t="s">
        <v>277</v>
      </c>
      <c r="B3" s="188"/>
      <c r="C3" s="188"/>
      <c r="D3" s="188"/>
      <c r="E3" s="188"/>
      <c r="F3" s="188"/>
      <c r="G3" s="189"/>
    </row>
    <row r="4" spans="1:7" x14ac:dyDescent="0.25">
      <c r="A4" s="187" t="s">
        <v>399</v>
      </c>
      <c r="B4" s="188"/>
      <c r="C4" s="188"/>
      <c r="D4" s="188"/>
      <c r="E4" s="188"/>
      <c r="F4" s="188"/>
      <c r="G4" s="189"/>
    </row>
    <row r="5" spans="1:7" x14ac:dyDescent="0.25">
      <c r="A5" s="187" t="str">
        <f>TRIMESTRE</f>
        <v>Del 1 de enero al 30 de marzo de 2020 (b)</v>
      </c>
      <c r="B5" s="188"/>
      <c r="C5" s="188"/>
      <c r="D5" s="188"/>
      <c r="E5" s="188"/>
      <c r="F5" s="188"/>
      <c r="G5" s="189"/>
    </row>
    <row r="6" spans="1:7" x14ac:dyDescent="0.25">
      <c r="A6" s="190" t="s">
        <v>118</v>
      </c>
      <c r="B6" s="191"/>
      <c r="C6" s="191"/>
      <c r="D6" s="191"/>
      <c r="E6" s="191"/>
      <c r="F6" s="191"/>
      <c r="G6" s="192"/>
    </row>
    <row r="7" spans="1:7" x14ac:dyDescent="0.25">
      <c r="A7" s="196" t="s">
        <v>361</v>
      </c>
      <c r="B7" s="201" t="s">
        <v>279</v>
      </c>
      <c r="C7" s="201"/>
      <c r="D7" s="201"/>
      <c r="E7" s="201"/>
      <c r="F7" s="201"/>
      <c r="G7" s="201" t="s">
        <v>280</v>
      </c>
    </row>
    <row r="8" spans="1:7" ht="29.25" customHeight="1" x14ac:dyDescent="0.25">
      <c r="A8" s="19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8"/>
    </row>
    <row r="9" spans="1:7" x14ac:dyDescent="0.25">
      <c r="A9" s="52" t="s">
        <v>400</v>
      </c>
      <c r="B9" s="66">
        <f>SUM(B10,B11,B12,B15,B16,B19)</f>
        <v>118296814.69407301</v>
      </c>
      <c r="C9" s="66">
        <f t="shared" ref="C9:F9" si="0">SUM(C10,C11,C12,C15,C16,C19)</f>
        <v>4.2639672756195068E-4</v>
      </c>
      <c r="D9" s="66">
        <f t="shared" si="0"/>
        <v>118296814.6944994</v>
      </c>
      <c r="E9" s="66">
        <f t="shared" si="0"/>
        <v>22611299.729999986</v>
      </c>
      <c r="F9" s="66">
        <f t="shared" si="0"/>
        <v>22611299.729999986</v>
      </c>
      <c r="G9" s="66">
        <f>SUM(G10,G11,G12,G15,G16,G19)</f>
        <v>95685514.964499414</v>
      </c>
    </row>
    <row r="10" spans="1:7" x14ac:dyDescent="0.25">
      <c r="A10" s="53" t="s">
        <v>401</v>
      </c>
      <c r="B10" s="67">
        <v>118296814.69407301</v>
      </c>
      <c r="C10" s="67">
        <v>4.2639672756195068E-4</v>
      </c>
      <c r="D10" s="67">
        <v>118296814.6944994</v>
      </c>
      <c r="E10" s="67">
        <v>22611299.729999986</v>
      </c>
      <c r="F10" s="67">
        <v>22611299.729999986</v>
      </c>
      <c r="G10" s="67">
        <f>D10-E10</f>
        <v>95685514.964499414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118296814.69407301</v>
      </c>
      <c r="C33" s="66">
        <f t="shared" ref="C33:G33" si="9">C21+C9</f>
        <v>4.2639672756195068E-4</v>
      </c>
      <c r="D33" s="66">
        <f t="shared" si="9"/>
        <v>118296814.6944994</v>
      </c>
      <c r="E33" s="66">
        <f t="shared" si="9"/>
        <v>22611299.729999986</v>
      </c>
      <c r="F33" s="66">
        <f t="shared" si="9"/>
        <v>22611299.729999986</v>
      </c>
      <c r="G33" s="66">
        <f t="shared" si="9"/>
        <v>95685514.964499414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118296814.69407301</v>
      </c>
      <c r="Q2" s="18">
        <f>'Formato 6 d)'!C9</f>
        <v>4.2639672756195068E-4</v>
      </c>
      <c r="R2" s="18">
        <f>'Formato 6 d)'!D9</f>
        <v>118296814.6944994</v>
      </c>
      <c r="S2" s="18">
        <f>'Formato 6 d)'!E9</f>
        <v>22611299.729999986</v>
      </c>
      <c r="T2" s="18">
        <f>'Formato 6 d)'!F9</f>
        <v>22611299.729999986</v>
      </c>
      <c r="U2" s="18">
        <f>'Formato 6 d)'!G9</f>
        <v>95685514.964499414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118296814.69407301</v>
      </c>
      <c r="Q3" s="18">
        <f>'Formato 6 d)'!C10</f>
        <v>4.2639672756195068E-4</v>
      </c>
      <c r="R3" s="18">
        <f>'Formato 6 d)'!D10</f>
        <v>118296814.6944994</v>
      </c>
      <c r="S3" s="18">
        <f>'Formato 6 d)'!E10</f>
        <v>22611299.729999986</v>
      </c>
      <c r="T3" s="18">
        <f>'Formato 6 d)'!F10</f>
        <v>22611299.729999986</v>
      </c>
      <c r="U3" s="18">
        <f>'Formato 6 d)'!G10</f>
        <v>95685514.964499414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118296814.69407301</v>
      </c>
      <c r="Q24" s="18">
        <f>'Formato 6 d)'!C33</f>
        <v>4.2639672756195068E-4</v>
      </c>
      <c r="R24" s="18">
        <f>'Formato 6 d)'!D33</f>
        <v>118296814.6944994</v>
      </c>
      <c r="S24" s="18">
        <f>'Formato 6 d)'!E33</f>
        <v>22611299.729999986</v>
      </c>
      <c r="T24" s="18">
        <f>'Formato 6 d)'!F33</f>
        <v>22611299.729999986</v>
      </c>
      <c r="U24" s="18">
        <f>'Formato 6 d)'!G33</f>
        <v>95685514.964499414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5" zoomScale="80" zoomScaleNormal="80" zoomScalePageLayoutView="80" workbookViewId="0">
      <selection activeCell="B23" sqref="B23:D2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99" t="s">
        <v>413</v>
      </c>
      <c r="B1" s="199"/>
      <c r="C1" s="199"/>
      <c r="D1" s="199"/>
      <c r="E1" s="199"/>
      <c r="F1" s="199"/>
      <c r="G1" s="199"/>
    </row>
    <row r="2" spans="1:7" x14ac:dyDescent="0.25">
      <c r="A2" s="181" t="str">
        <f>ENTIDAD</f>
        <v>Municipio de Irapuato, Gobierno del Estado de Guanajuato</v>
      </c>
      <c r="B2" s="182"/>
      <c r="C2" s="182"/>
      <c r="D2" s="182"/>
      <c r="E2" s="182"/>
      <c r="F2" s="182"/>
      <c r="G2" s="183"/>
    </row>
    <row r="3" spans="1:7" x14ac:dyDescent="0.25">
      <c r="A3" s="184" t="s">
        <v>414</v>
      </c>
      <c r="B3" s="185"/>
      <c r="C3" s="185"/>
      <c r="D3" s="185"/>
      <c r="E3" s="185"/>
      <c r="F3" s="185"/>
      <c r="G3" s="186"/>
    </row>
    <row r="4" spans="1:7" x14ac:dyDescent="0.25">
      <c r="A4" s="184" t="s">
        <v>118</v>
      </c>
      <c r="B4" s="185"/>
      <c r="C4" s="185"/>
      <c r="D4" s="185"/>
      <c r="E4" s="185"/>
      <c r="F4" s="185"/>
      <c r="G4" s="186"/>
    </row>
    <row r="5" spans="1:7" x14ac:dyDescent="0.25">
      <c r="A5" s="184" t="s">
        <v>415</v>
      </c>
      <c r="B5" s="185"/>
      <c r="C5" s="185"/>
      <c r="D5" s="185"/>
      <c r="E5" s="185"/>
      <c r="F5" s="185"/>
      <c r="G5" s="186"/>
    </row>
    <row r="6" spans="1:7" x14ac:dyDescent="0.25">
      <c r="A6" s="196" t="s">
        <v>3280</v>
      </c>
      <c r="B6" s="51">
        <f>ANIO1P</f>
        <v>2021</v>
      </c>
      <c r="C6" s="209" t="str">
        <f>ANIO2P</f>
        <v>2022 (d)</v>
      </c>
      <c r="D6" s="209" t="str">
        <f>ANIO3P</f>
        <v>2023 (d)</v>
      </c>
      <c r="E6" s="209" t="str">
        <f>ANIO4P</f>
        <v>2024 (d)</v>
      </c>
      <c r="F6" s="209" t="str">
        <f>ANIO5P</f>
        <v>2025 (d)</v>
      </c>
      <c r="G6" s="209" t="str">
        <f>ANIO6P</f>
        <v>2026 (d)</v>
      </c>
    </row>
    <row r="7" spans="1:7" ht="48" customHeight="1" x14ac:dyDescent="0.25">
      <c r="A7" s="197"/>
      <c r="B7" s="88" t="s">
        <v>3283</v>
      </c>
      <c r="C7" s="210"/>
      <c r="D7" s="210"/>
      <c r="E7" s="210"/>
      <c r="F7" s="210"/>
      <c r="G7" s="210"/>
    </row>
    <row r="8" spans="1:7" x14ac:dyDescent="0.25">
      <c r="A8" s="52" t="s">
        <v>421</v>
      </c>
      <c r="B8" s="59">
        <f>SUM(B9:B20)</f>
        <v>531559204.72000003</v>
      </c>
      <c r="C8" s="59">
        <f t="shared" ref="C8:G8" si="0">SUM(C9:C20)</f>
        <v>584715125.18999994</v>
      </c>
      <c r="D8" s="59">
        <f t="shared" si="0"/>
        <v>643186637.70000005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31428495.949999999</v>
      </c>
      <c r="C13" s="60">
        <v>34571345.539999999</v>
      </c>
      <c r="D13" s="60">
        <v>38028480.090000004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22743563.920000002</v>
      </c>
      <c r="C14" s="60">
        <v>25017920.309999999</v>
      </c>
      <c r="D14" s="60">
        <v>27519712.34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477387144.85000002</v>
      </c>
      <c r="C15" s="60">
        <v>525125859.33999997</v>
      </c>
      <c r="D15" s="60">
        <v>577638445.26999998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113703189.15000001</v>
      </c>
      <c r="C22" s="61">
        <f t="shared" ref="C22:G22" si="1">SUM(C23:C27)</f>
        <v>125073508.06</v>
      </c>
      <c r="D22" s="61">
        <f t="shared" si="1"/>
        <v>137580858.87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113703189.15000001</v>
      </c>
      <c r="C23" s="60">
        <v>125073508.06</v>
      </c>
      <c r="D23" s="60">
        <v>137580858.87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645262393.87</v>
      </c>
      <c r="C32" s="61">
        <f t="shared" ref="C32:F32" si="3">C29+C22+C8</f>
        <v>709788633.25</v>
      </c>
      <c r="D32" s="61">
        <f t="shared" si="3"/>
        <v>780767496.57000005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531559204.72000003</v>
      </c>
      <c r="Q2" s="18">
        <f>'Formato 7 a)'!C8</f>
        <v>584715125.18999994</v>
      </c>
      <c r="R2" s="18">
        <f>'Formato 7 a)'!D8</f>
        <v>643186637.70000005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31428495.949999999</v>
      </c>
      <c r="Q7" s="18">
        <f>'Formato 7 a)'!C13</f>
        <v>34571345.539999999</v>
      </c>
      <c r="R7" s="18">
        <f>'Formato 7 a)'!D13</f>
        <v>38028480.090000004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22743563.920000002</v>
      </c>
      <c r="Q8" s="18">
        <f>'Formato 7 a)'!C14</f>
        <v>25017920.309999999</v>
      </c>
      <c r="R8" s="18">
        <f>'Formato 7 a)'!D14</f>
        <v>27519712.34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477387144.85000002</v>
      </c>
      <c r="Q9" s="18">
        <f>'Formato 7 a)'!C15</f>
        <v>525125859.33999997</v>
      </c>
      <c r="R9" s="18">
        <f>'Formato 7 a)'!D15</f>
        <v>577638445.26999998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113703189.15000001</v>
      </c>
      <c r="Q15" s="18">
        <f>'Formato 7 a)'!C22</f>
        <v>125073508.06</v>
      </c>
      <c r="R15" s="18">
        <f>'Formato 7 a)'!D22</f>
        <v>137580858.87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113703189.15000001</v>
      </c>
      <c r="Q16" s="18">
        <f>'Formato 7 a)'!C23</f>
        <v>125073508.06</v>
      </c>
      <c r="R16" s="18">
        <f>'Formato 7 a)'!D23</f>
        <v>137580858.87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645262393.87</v>
      </c>
      <c r="Q23" s="18">
        <f>'Formato 7 a)'!C32</f>
        <v>709788633.25</v>
      </c>
      <c r="R23" s="18">
        <f>'Formato 7 a)'!D32</f>
        <v>780767496.57000005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80" zoomScaleNormal="80" zoomScalePageLayoutView="80" workbookViewId="0">
      <selection activeCell="F26" sqref="F2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99" t="s">
        <v>443</v>
      </c>
      <c r="B1" s="199"/>
      <c r="C1" s="199"/>
      <c r="D1" s="199"/>
      <c r="E1" s="199"/>
      <c r="F1" s="199"/>
      <c r="G1" s="199"/>
    </row>
    <row r="2" spans="1:7" customFormat="1" x14ac:dyDescent="0.25">
      <c r="A2" s="181" t="str">
        <f>ENTIDAD</f>
        <v>Municipio de Irapuato, Gobierno del Estado de Guanajuato</v>
      </c>
      <c r="B2" s="182"/>
      <c r="C2" s="182"/>
      <c r="D2" s="182"/>
      <c r="E2" s="182"/>
      <c r="F2" s="182"/>
      <c r="G2" s="183"/>
    </row>
    <row r="3" spans="1:7" customFormat="1" x14ac:dyDescent="0.25">
      <c r="A3" s="184" t="s">
        <v>444</v>
      </c>
      <c r="B3" s="185"/>
      <c r="C3" s="185"/>
      <c r="D3" s="185"/>
      <c r="E3" s="185"/>
      <c r="F3" s="185"/>
      <c r="G3" s="186"/>
    </row>
    <row r="4" spans="1:7" customFormat="1" x14ac:dyDescent="0.25">
      <c r="A4" s="184" t="s">
        <v>118</v>
      </c>
      <c r="B4" s="185"/>
      <c r="C4" s="185"/>
      <c r="D4" s="185"/>
      <c r="E4" s="185"/>
      <c r="F4" s="185"/>
      <c r="G4" s="186"/>
    </row>
    <row r="5" spans="1:7" customFormat="1" x14ac:dyDescent="0.25">
      <c r="A5" s="184" t="s">
        <v>415</v>
      </c>
      <c r="B5" s="185"/>
      <c r="C5" s="185"/>
      <c r="D5" s="185"/>
      <c r="E5" s="185"/>
      <c r="F5" s="185"/>
      <c r="G5" s="186"/>
    </row>
    <row r="6" spans="1:7" customFormat="1" x14ac:dyDescent="0.25">
      <c r="A6" s="211" t="s">
        <v>3134</v>
      </c>
      <c r="B6" s="51">
        <f>ANIO1P</f>
        <v>2021</v>
      </c>
      <c r="C6" s="209" t="str">
        <f>ANIO2P</f>
        <v>2022 (d)</v>
      </c>
      <c r="D6" s="209" t="str">
        <f>ANIO3P</f>
        <v>2023 (d)</v>
      </c>
      <c r="E6" s="209" t="str">
        <f>ANIO4P</f>
        <v>2024 (d)</v>
      </c>
      <c r="F6" s="209" t="str">
        <f>ANIO5P</f>
        <v>2025 (d)</v>
      </c>
      <c r="G6" s="209" t="str">
        <f>ANIO6P</f>
        <v>2026 (d)</v>
      </c>
    </row>
    <row r="7" spans="1:7" customFormat="1" ht="48" customHeight="1" x14ac:dyDescent="0.25">
      <c r="A7" s="212"/>
      <c r="B7" s="88" t="s">
        <v>3283</v>
      </c>
      <c r="C7" s="210"/>
      <c r="D7" s="210"/>
      <c r="E7" s="210"/>
      <c r="F7" s="210"/>
      <c r="G7" s="210"/>
    </row>
    <row r="8" spans="1:7" x14ac:dyDescent="0.25">
      <c r="A8" s="52" t="s">
        <v>445</v>
      </c>
      <c r="B8" s="59">
        <f>SUM(B9:B17)</f>
        <v>782052041.08229995</v>
      </c>
      <c r="C8" s="59">
        <f t="shared" ref="C8:G8" si="0">SUM(C9:C17)</f>
        <v>814098197.052369</v>
      </c>
      <c r="D8" s="59">
        <f t="shared" si="0"/>
        <v>847534967.43842018</v>
      </c>
      <c r="E8" s="59">
        <f t="shared" si="0"/>
        <v>882425532.15977693</v>
      </c>
      <c r="F8" s="59">
        <f t="shared" si="0"/>
        <v>918836039.60768437</v>
      </c>
      <c r="G8" s="59">
        <f t="shared" si="0"/>
        <v>946401120.79591477</v>
      </c>
    </row>
    <row r="9" spans="1:7" x14ac:dyDescent="0.25">
      <c r="A9" s="53" t="s">
        <v>446</v>
      </c>
      <c r="B9" s="60">
        <v>121845719.13070001</v>
      </c>
      <c r="C9" s="60">
        <v>125501090.70462102</v>
      </c>
      <c r="D9" s="60">
        <v>129266123.42575966</v>
      </c>
      <c r="E9" s="60">
        <v>133144107.12853245</v>
      </c>
      <c r="F9" s="60">
        <v>137138430.34238842</v>
      </c>
      <c r="G9" s="60">
        <f>F9*1.03</f>
        <v>141252583.25266007</v>
      </c>
    </row>
    <row r="10" spans="1:7" x14ac:dyDescent="0.25">
      <c r="A10" s="53" t="s">
        <v>447</v>
      </c>
      <c r="B10" s="60">
        <v>86296614.135600001</v>
      </c>
      <c r="C10" s="60">
        <v>88885512.559668005</v>
      </c>
      <c r="D10" s="60">
        <v>91552077.936458051</v>
      </c>
      <c r="E10" s="60">
        <v>94298640.274551794</v>
      </c>
      <c r="F10" s="60">
        <v>97127599.482788354</v>
      </c>
      <c r="G10" s="60">
        <f t="shared" ref="G10:G15" si="1">F10*1.03</f>
        <v>100041427.46727201</v>
      </c>
    </row>
    <row r="11" spans="1:7" x14ac:dyDescent="0.25">
      <c r="A11" s="53" t="s">
        <v>448</v>
      </c>
      <c r="B11" s="60">
        <v>143911160.29299998</v>
      </c>
      <c r="C11" s="60">
        <v>148228495.10178998</v>
      </c>
      <c r="D11" s="60">
        <v>152675349.95484367</v>
      </c>
      <c r="E11" s="60">
        <v>157255610.45348898</v>
      </c>
      <c r="F11" s="60">
        <v>161973278.76709366</v>
      </c>
      <c r="G11" s="60">
        <f t="shared" si="1"/>
        <v>166832477.13010648</v>
      </c>
    </row>
    <row r="12" spans="1:7" x14ac:dyDescent="0.25">
      <c r="A12" s="53" t="s">
        <v>449</v>
      </c>
      <c r="B12" s="60">
        <v>768810.64300000004</v>
      </c>
      <c r="C12" s="60">
        <v>791874.96229000005</v>
      </c>
      <c r="D12" s="60">
        <v>815631.21115870005</v>
      </c>
      <c r="E12" s="60">
        <v>840100.14749346103</v>
      </c>
      <c r="F12" s="60">
        <v>865303.15191826492</v>
      </c>
      <c r="G12" s="60">
        <f t="shared" si="1"/>
        <v>891262.24647581286</v>
      </c>
    </row>
    <row r="13" spans="1:7" x14ac:dyDescent="0.25">
      <c r="A13" s="53" t="s">
        <v>450</v>
      </c>
      <c r="B13" s="60">
        <v>27269739.367500003</v>
      </c>
      <c r="C13" s="60">
        <v>28633226.335875005</v>
      </c>
      <c r="D13" s="60">
        <v>30064887.652668756</v>
      </c>
      <c r="E13" s="60">
        <v>31568132.035302196</v>
      </c>
      <c r="F13" s="60">
        <v>33146538.637067307</v>
      </c>
      <c r="G13" s="60">
        <f t="shared" si="1"/>
        <v>34140934.796179324</v>
      </c>
    </row>
    <row r="14" spans="1:7" x14ac:dyDescent="0.25">
      <c r="A14" s="53" t="s">
        <v>451</v>
      </c>
      <c r="B14" s="60">
        <v>346454216.6505</v>
      </c>
      <c r="C14" s="60">
        <v>363776927.48302501</v>
      </c>
      <c r="D14" s="60">
        <v>381965773.8571763</v>
      </c>
      <c r="E14" s="60">
        <v>401064062.55003512</v>
      </c>
      <c r="F14" s="60">
        <v>421117265.6775369</v>
      </c>
      <c r="G14" s="60">
        <f t="shared" si="1"/>
        <v>433750783.64786303</v>
      </c>
    </row>
    <row r="15" spans="1:7" x14ac:dyDescent="0.25">
      <c r="A15" s="53" t="s">
        <v>452</v>
      </c>
      <c r="B15" s="60">
        <v>55505780.862000003</v>
      </c>
      <c r="C15" s="60">
        <v>58281069.905100003</v>
      </c>
      <c r="D15" s="60">
        <v>61195123.400355004</v>
      </c>
      <c r="E15" s="60">
        <v>64254879.57037276</v>
      </c>
      <c r="F15" s="60">
        <v>67467623.548891395</v>
      </c>
      <c r="G15" s="60">
        <f t="shared" si="1"/>
        <v>69491652.255358145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113703189.15000001</v>
      </c>
      <c r="C19" s="61">
        <f t="shared" ref="C19:G19" si="2">SUM(C20:C28)</f>
        <v>125073508.06</v>
      </c>
      <c r="D19" s="61">
        <f t="shared" si="2"/>
        <v>137580858.87</v>
      </c>
      <c r="E19" s="61">
        <f t="shared" si="2"/>
        <v>151338944.75700003</v>
      </c>
      <c r="F19" s="61">
        <f t="shared" si="2"/>
        <v>166472839.23270005</v>
      </c>
      <c r="G19" s="61">
        <f t="shared" si="2"/>
        <v>183120123.15597007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113703189.15000001</v>
      </c>
      <c r="C25" s="60">
        <v>125073508.06</v>
      </c>
      <c r="D25" s="60">
        <v>137580858.87</v>
      </c>
      <c r="E25" s="60">
        <f>D25*1.1</f>
        <v>151338944.75700003</v>
      </c>
      <c r="F25" s="60">
        <f>E25*1.1</f>
        <v>166472839.23270005</v>
      </c>
      <c r="G25" s="60">
        <f>F25*1.1</f>
        <v>183120123.15597007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895755230.23229992</v>
      </c>
      <c r="C30" s="61">
        <f t="shared" ref="C30:G30" si="3">C8+C19</f>
        <v>939171705.11236906</v>
      </c>
      <c r="D30" s="61">
        <f t="shared" si="3"/>
        <v>985115826.30842018</v>
      </c>
      <c r="E30" s="61">
        <f t="shared" si="3"/>
        <v>1033764476.9167769</v>
      </c>
      <c r="F30" s="61">
        <f t="shared" si="3"/>
        <v>1085308878.8403845</v>
      </c>
      <c r="G30" s="61">
        <f t="shared" si="3"/>
        <v>1129521243.9518847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782052041.08229995</v>
      </c>
      <c r="Q2" s="18">
        <f>'Formato 7 b)'!C8</f>
        <v>814098197.052369</v>
      </c>
      <c r="R2" s="18">
        <f>'Formato 7 b)'!D8</f>
        <v>847534967.43842018</v>
      </c>
      <c r="S2" s="18">
        <f>'Formato 7 b)'!E8</f>
        <v>882425532.15977693</v>
      </c>
      <c r="T2" s="18">
        <f>'Formato 7 b)'!F8</f>
        <v>918836039.60768437</v>
      </c>
      <c r="U2" s="18">
        <f>'Formato 7 b)'!G8</f>
        <v>946401120.79591477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121845719.13070001</v>
      </c>
      <c r="Q3" s="18">
        <f>'Formato 7 b)'!C9</f>
        <v>125501090.70462102</v>
      </c>
      <c r="R3" s="18">
        <f>'Formato 7 b)'!D9</f>
        <v>129266123.42575966</v>
      </c>
      <c r="S3" s="18">
        <f>'Formato 7 b)'!E9</f>
        <v>133144107.12853245</v>
      </c>
      <c r="T3" s="18">
        <f>'Formato 7 b)'!F9</f>
        <v>137138430.34238842</v>
      </c>
      <c r="U3" s="18">
        <f>'Formato 7 b)'!G9</f>
        <v>141252583.25266007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86296614.135600001</v>
      </c>
      <c r="Q4" s="18">
        <f>'Formato 7 b)'!C10</f>
        <v>88885512.559668005</v>
      </c>
      <c r="R4" s="18">
        <f>'Formato 7 b)'!D10</f>
        <v>91552077.936458051</v>
      </c>
      <c r="S4" s="18">
        <f>'Formato 7 b)'!E10</f>
        <v>94298640.274551794</v>
      </c>
      <c r="T4" s="18">
        <f>'Formato 7 b)'!F10</f>
        <v>97127599.482788354</v>
      </c>
      <c r="U4" s="18">
        <f>'Formato 7 b)'!G10</f>
        <v>100041427.46727201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143911160.29299998</v>
      </c>
      <c r="Q5" s="18">
        <f>'Formato 7 b)'!C11</f>
        <v>148228495.10178998</v>
      </c>
      <c r="R5" s="18">
        <f>'Formato 7 b)'!D11</f>
        <v>152675349.95484367</v>
      </c>
      <c r="S5" s="18">
        <f>'Formato 7 b)'!E11</f>
        <v>157255610.45348898</v>
      </c>
      <c r="T5" s="18">
        <f>'Formato 7 b)'!F11</f>
        <v>161973278.76709366</v>
      </c>
      <c r="U5" s="18">
        <f>'Formato 7 b)'!G11</f>
        <v>166832477.13010648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768810.64300000004</v>
      </c>
      <c r="Q6" s="18">
        <f>'Formato 7 b)'!C12</f>
        <v>791874.96229000005</v>
      </c>
      <c r="R6" s="18">
        <f>'Formato 7 b)'!D12</f>
        <v>815631.21115870005</v>
      </c>
      <c r="S6" s="18">
        <f>'Formato 7 b)'!E12</f>
        <v>840100.14749346103</v>
      </c>
      <c r="T6" s="18">
        <f>'Formato 7 b)'!F12</f>
        <v>865303.15191826492</v>
      </c>
      <c r="U6" s="18">
        <f>'Formato 7 b)'!G12</f>
        <v>891262.24647581286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27269739.367500003</v>
      </c>
      <c r="Q7" s="18">
        <f>'Formato 7 b)'!C13</f>
        <v>28633226.335875005</v>
      </c>
      <c r="R7" s="18">
        <f>'Formato 7 b)'!D13</f>
        <v>30064887.652668756</v>
      </c>
      <c r="S7" s="18">
        <f>'Formato 7 b)'!E13</f>
        <v>31568132.035302196</v>
      </c>
      <c r="T7" s="18">
        <f>'Formato 7 b)'!F13</f>
        <v>33146538.637067307</v>
      </c>
      <c r="U7" s="18">
        <f>'Formato 7 b)'!G13</f>
        <v>34140934.796179324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346454216.6505</v>
      </c>
      <c r="Q8" s="18">
        <f>'Formato 7 b)'!C14</f>
        <v>363776927.48302501</v>
      </c>
      <c r="R8" s="18">
        <f>'Formato 7 b)'!D14</f>
        <v>381965773.8571763</v>
      </c>
      <c r="S8" s="18">
        <f>'Formato 7 b)'!E14</f>
        <v>401064062.55003512</v>
      </c>
      <c r="T8" s="18">
        <f>'Formato 7 b)'!F14</f>
        <v>421117265.6775369</v>
      </c>
      <c r="U8" s="18">
        <f>'Formato 7 b)'!G14</f>
        <v>433750783.64786303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55505780.862000003</v>
      </c>
      <c r="Q9" s="18">
        <f>'Formato 7 b)'!C15</f>
        <v>58281069.905100003</v>
      </c>
      <c r="R9" s="18">
        <f>'Formato 7 b)'!D15</f>
        <v>61195123.400355004</v>
      </c>
      <c r="S9" s="18">
        <f>'Formato 7 b)'!E15</f>
        <v>64254879.57037276</v>
      </c>
      <c r="T9" s="18">
        <f>'Formato 7 b)'!F15</f>
        <v>67467623.548891395</v>
      </c>
      <c r="U9" s="18">
        <f>'Formato 7 b)'!G15</f>
        <v>69491652.255358145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113703189.15000001</v>
      </c>
      <c r="Q12" s="18">
        <f>'Formato 7 b)'!C19</f>
        <v>125073508.06</v>
      </c>
      <c r="R12" s="18">
        <f>'Formato 7 b)'!D19</f>
        <v>137580858.87</v>
      </c>
      <c r="S12" s="18">
        <f>'Formato 7 b)'!E19</f>
        <v>151338944.75700003</v>
      </c>
      <c r="T12" s="18">
        <f>'Formato 7 b)'!F19</f>
        <v>166472839.23270005</v>
      </c>
      <c r="U12" s="18">
        <f>'Formato 7 b)'!G19</f>
        <v>183120123.15597007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113703189.15000001</v>
      </c>
      <c r="Q18" s="18">
        <f>'Formato 7 b)'!C25</f>
        <v>125073508.06</v>
      </c>
      <c r="R18" s="18">
        <f>'Formato 7 b)'!D25</f>
        <v>137580858.87</v>
      </c>
      <c r="S18" s="18">
        <f>'Formato 7 b)'!E25</f>
        <v>151338944.75700003</v>
      </c>
      <c r="T18" s="18">
        <f>'Formato 7 b)'!F25</f>
        <v>166472839.23270005</v>
      </c>
      <c r="U18" s="18">
        <f>'Formato 7 b)'!G25</f>
        <v>183120123.15597007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895755230.23229992</v>
      </c>
      <c r="Q22" s="18">
        <f>'Formato 7 b)'!C30</f>
        <v>939171705.11236906</v>
      </c>
      <c r="R22" s="18">
        <f>'Formato 7 b)'!D30</f>
        <v>985115826.30842018</v>
      </c>
      <c r="S22" s="18">
        <f>'Formato 7 b)'!E30</f>
        <v>1033764476.9167769</v>
      </c>
      <c r="T22" s="18">
        <f>'Formato 7 b)'!F30</f>
        <v>1085308878.8403845</v>
      </c>
      <c r="U22" s="18">
        <f>'Formato 7 b)'!G30</f>
        <v>1129521243.9518847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zoomScale="80" zoomScaleNormal="80" zoomScalePageLayoutView="80" workbookViewId="0">
      <selection activeCell="D29" sqref="D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99" t="s">
        <v>458</v>
      </c>
      <c r="B1" s="199"/>
      <c r="C1" s="199"/>
      <c r="D1" s="199"/>
      <c r="E1" s="199"/>
      <c r="F1" s="199"/>
      <c r="G1" s="199"/>
    </row>
    <row r="2" spans="1:7" x14ac:dyDescent="0.25">
      <c r="A2" s="181" t="str">
        <f>ENTIDAD</f>
        <v>Municipio de Irapuato, Gobierno del Estado de Guanajuato</v>
      </c>
      <c r="B2" s="182"/>
      <c r="C2" s="182"/>
      <c r="D2" s="182"/>
      <c r="E2" s="182"/>
      <c r="F2" s="182"/>
      <c r="G2" s="183"/>
    </row>
    <row r="3" spans="1:7" x14ac:dyDescent="0.25">
      <c r="A3" s="184" t="s">
        <v>459</v>
      </c>
      <c r="B3" s="185"/>
      <c r="C3" s="185"/>
      <c r="D3" s="185"/>
      <c r="E3" s="185"/>
      <c r="F3" s="185"/>
      <c r="G3" s="186"/>
    </row>
    <row r="4" spans="1:7" x14ac:dyDescent="0.25">
      <c r="A4" s="190" t="s">
        <v>118</v>
      </c>
      <c r="B4" s="191"/>
      <c r="C4" s="191"/>
      <c r="D4" s="191"/>
      <c r="E4" s="191"/>
      <c r="F4" s="191"/>
      <c r="G4" s="192"/>
    </row>
    <row r="5" spans="1:7" x14ac:dyDescent="0.25">
      <c r="A5" s="216" t="s">
        <v>3280</v>
      </c>
      <c r="B5" s="214" t="str">
        <f>ANIO5R</f>
        <v>2015 ¹ (c)</v>
      </c>
      <c r="C5" s="214" t="str">
        <f>ANIO4R</f>
        <v>2016 ¹ (c)</v>
      </c>
      <c r="D5" s="214" t="str">
        <f>ANIO3R</f>
        <v>2017 ¹ (c)</v>
      </c>
      <c r="E5" s="214" t="str">
        <f>ANIO2R</f>
        <v>2018 ¹ (c)</v>
      </c>
      <c r="F5" s="214" t="str">
        <f>ANIO1R</f>
        <v>2019 ¹ (c)</v>
      </c>
      <c r="G5" s="51">
        <f>ANIO_INFORME</f>
        <v>2020</v>
      </c>
    </row>
    <row r="6" spans="1:7" ht="32.1" customHeight="1" x14ac:dyDescent="0.25">
      <c r="A6" s="217"/>
      <c r="B6" s="215"/>
      <c r="C6" s="215"/>
      <c r="D6" s="215"/>
      <c r="E6" s="215"/>
      <c r="F6" s="215"/>
      <c r="G6" s="88" t="s">
        <v>3286</v>
      </c>
    </row>
    <row r="7" spans="1:7" x14ac:dyDescent="0.25">
      <c r="A7" s="52" t="s">
        <v>460</v>
      </c>
      <c r="B7" s="59">
        <f>SUM(B8:B19)</f>
        <v>331977887.26999998</v>
      </c>
      <c r="C7" s="59">
        <f t="shared" ref="C7:G7" si="0">SUM(C8:C19)</f>
        <v>373817893.10000002</v>
      </c>
      <c r="D7" s="59">
        <f t="shared" si="0"/>
        <v>410576238.33999997</v>
      </c>
      <c r="E7" s="59">
        <f t="shared" si="0"/>
        <v>437042126.98281258</v>
      </c>
      <c r="F7" s="59">
        <f t="shared" si="0"/>
        <v>473131306.56</v>
      </c>
      <c r="G7" s="59">
        <f t="shared" si="0"/>
        <v>483235640.58999997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1907916.07</v>
      </c>
      <c r="E10" s="60">
        <v>0</v>
      </c>
      <c r="F10" s="60">
        <v>10193326.83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4355.17</v>
      </c>
      <c r="C12" s="60">
        <v>117325</v>
      </c>
      <c r="D12" s="60">
        <v>1338896.3400000001</v>
      </c>
      <c r="E12" s="60">
        <v>0</v>
      </c>
      <c r="F12" s="60">
        <v>32872879.5</v>
      </c>
      <c r="G12" s="60">
        <v>28571359.949999999</v>
      </c>
    </row>
    <row r="13" spans="1:7" x14ac:dyDescent="0.25">
      <c r="A13" s="56" t="s">
        <v>466</v>
      </c>
      <c r="B13" s="60">
        <v>115679765.8</v>
      </c>
      <c r="C13" s="60">
        <v>157284045.69999999</v>
      </c>
      <c r="D13" s="60">
        <v>48411016.899999999</v>
      </c>
      <c r="E13" s="60">
        <v>24243910</v>
      </c>
      <c r="F13" s="60">
        <v>0</v>
      </c>
      <c r="G13" s="60">
        <v>20675967.199999999</v>
      </c>
    </row>
    <row r="14" spans="1:7" x14ac:dyDescent="0.25">
      <c r="A14" s="53" t="s">
        <v>467</v>
      </c>
      <c r="B14" s="60">
        <v>216293766.30000001</v>
      </c>
      <c r="C14" s="60">
        <v>216416522.40000001</v>
      </c>
      <c r="D14" s="60">
        <v>358918409.02999997</v>
      </c>
      <c r="E14" s="60">
        <v>412798216.98281258</v>
      </c>
      <c r="F14" s="60">
        <v>430065100.23000002</v>
      </c>
      <c r="G14" s="60">
        <v>433988313.44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62522751.490000002</v>
      </c>
      <c r="C21" s="61">
        <f t="shared" ref="C21:G21" si="1">SUM(C22:C26)</f>
        <v>83357438.459999993</v>
      </c>
      <c r="D21" s="61">
        <f t="shared" si="1"/>
        <v>85688641.209999993</v>
      </c>
      <c r="E21" s="61">
        <f t="shared" si="1"/>
        <v>106851039</v>
      </c>
      <c r="F21" s="61">
        <f t="shared" si="1"/>
        <v>99599862.489999995</v>
      </c>
      <c r="G21" s="61">
        <f t="shared" si="1"/>
        <v>103366535.59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103366535.59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149">
        <v>0</v>
      </c>
      <c r="C25" s="150">
        <v>0</v>
      </c>
      <c r="D25" s="150">
        <v>0</v>
      </c>
      <c r="E25" s="150">
        <v>0</v>
      </c>
      <c r="F25" s="150">
        <v>99599862.489999995</v>
      </c>
      <c r="G25" s="60">
        <v>0</v>
      </c>
    </row>
    <row r="26" spans="1:7" x14ac:dyDescent="0.25">
      <c r="A26" s="53" t="s">
        <v>476</v>
      </c>
      <c r="B26" s="149">
        <v>62522751.490000002</v>
      </c>
      <c r="C26" s="150">
        <v>83357438.459999993</v>
      </c>
      <c r="D26" s="150">
        <v>85688641.209999993</v>
      </c>
      <c r="E26" s="150">
        <v>106851039</v>
      </c>
      <c r="F26" s="15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394500638.75999999</v>
      </c>
      <c r="C31" s="61">
        <f t="shared" ref="C31:G31" si="3">C7+C21+C28</f>
        <v>457175331.56</v>
      </c>
      <c r="D31" s="61">
        <f t="shared" si="3"/>
        <v>496264879.54999995</v>
      </c>
      <c r="E31" s="61">
        <f t="shared" si="3"/>
        <v>543893165.98281264</v>
      </c>
      <c r="F31" s="61">
        <f t="shared" si="3"/>
        <v>572731169.04999995</v>
      </c>
      <c r="G31" s="61">
        <f t="shared" si="3"/>
        <v>586602176.17999995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13" t="s">
        <v>3284</v>
      </c>
      <c r="B39" s="213"/>
      <c r="C39" s="213"/>
      <c r="D39" s="213"/>
      <c r="E39" s="213"/>
      <c r="F39" s="213"/>
      <c r="G39" s="213"/>
    </row>
    <row r="40" spans="1:7" ht="15" customHeight="1" x14ac:dyDescent="0.25">
      <c r="A40" s="213" t="s">
        <v>3285</v>
      </c>
      <c r="B40" s="213"/>
      <c r="C40" s="213"/>
      <c r="D40" s="213"/>
      <c r="E40" s="213"/>
      <c r="F40" s="213"/>
      <c r="G40" s="213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honeticPr fontId="18" type="noConversion"/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G7:G36 B7:F24 B27:F36">
      <formula1>-1.79769313486231E+100</formula1>
      <formula2>1.79769313486231E+100</formula2>
    </dataValidation>
  </dataValidations>
  <pageMargins left="0.70000000000000007" right="0.70000000000000007" top="0.75000000000000011" bottom="0.75000000000000011" header="0.30000000000000004" footer="0.30000000000000004"/>
  <colBreaks count="1" manualBreakCount="1">
    <brk id="1638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331977887.26999998</v>
      </c>
      <c r="Q2" s="18">
        <f>'Formato 7 c)'!C7</f>
        <v>373817893.10000002</v>
      </c>
      <c r="R2" s="18">
        <f>'Formato 7 c)'!D7</f>
        <v>410576238.33999997</v>
      </c>
      <c r="S2" s="18">
        <f>'Formato 7 c)'!E7</f>
        <v>437042126.98281258</v>
      </c>
      <c r="T2" s="18">
        <f>'Formato 7 c)'!F7</f>
        <v>473131306.56</v>
      </c>
      <c r="U2" s="18">
        <f>'Formato 7 c)'!G7</f>
        <v>483235640.58999997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1907916.07</v>
      </c>
      <c r="S5" s="18">
        <f>'Formato 7 c)'!E10</f>
        <v>0</v>
      </c>
      <c r="T5" s="18">
        <f>'Formato 7 c)'!F10</f>
        <v>10193326.83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4355.17</v>
      </c>
      <c r="Q7" s="18">
        <f>'Formato 7 c)'!C12</f>
        <v>117325</v>
      </c>
      <c r="R7" s="18">
        <f>'Formato 7 c)'!D12</f>
        <v>1338896.3400000001</v>
      </c>
      <c r="S7" s="18">
        <f>'Formato 7 c)'!E12</f>
        <v>0</v>
      </c>
      <c r="T7" s="18">
        <f>'Formato 7 c)'!F12</f>
        <v>32872879.5</v>
      </c>
      <c r="U7" s="18">
        <f>'Formato 7 c)'!G12</f>
        <v>28571359.949999999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115679765.8</v>
      </c>
      <c r="Q8" s="18">
        <f>'Formato 7 c)'!C13</f>
        <v>157284045.69999999</v>
      </c>
      <c r="R8" s="18">
        <f>'Formato 7 c)'!D13</f>
        <v>48411016.899999999</v>
      </c>
      <c r="S8" s="18">
        <f>'Formato 7 c)'!E13</f>
        <v>24243910</v>
      </c>
      <c r="T8" s="18">
        <f>'Formato 7 c)'!F13</f>
        <v>0</v>
      </c>
      <c r="U8" s="18">
        <f>'Formato 7 c)'!G13</f>
        <v>20675967.199999999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216293766.30000001</v>
      </c>
      <c r="Q9" s="18">
        <f>'Formato 7 c)'!C14</f>
        <v>216416522.40000001</v>
      </c>
      <c r="R9" s="18">
        <f>'Formato 7 c)'!D14</f>
        <v>358918409.02999997</v>
      </c>
      <c r="S9" s="18">
        <f>'Formato 7 c)'!E14</f>
        <v>412798216.98281258</v>
      </c>
      <c r="T9" s="18">
        <f>'Formato 7 c)'!F14</f>
        <v>430065100.23000002</v>
      </c>
      <c r="U9" s="18">
        <f>'Formato 7 c)'!G14</f>
        <v>433988313.44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62522751.490000002</v>
      </c>
      <c r="Q15" s="18">
        <f>'Formato 7 c)'!C21</f>
        <v>83357438.459999993</v>
      </c>
      <c r="R15" s="18">
        <f>'Formato 7 c)'!D21</f>
        <v>85688641.209999993</v>
      </c>
      <c r="S15" s="18">
        <f>'Formato 7 c)'!E21</f>
        <v>106851039</v>
      </c>
      <c r="T15" s="18">
        <f>'Formato 7 c)'!F21</f>
        <v>99599862.489999995</v>
      </c>
      <c r="U15" s="18">
        <f>'Formato 7 c)'!G21</f>
        <v>103366535.59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103366535.59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99599862.489999995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62522751.490000002</v>
      </c>
      <c r="Q20" s="18">
        <f>'Formato 7 c)'!C26</f>
        <v>83357438.459999993</v>
      </c>
      <c r="R20" s="18">
        <f>'Formato 7 c)'!D26</f>
        <v>85688641.209999993</v>
      </c>
      <c r="S20" s="18">
        <f>'Formato 7 c)'!E26</f>
        <v>106851039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394500638.75999999</v>
      </c>
      <c r="Q23" s="18">
        <f>'Formato 7 c)'!C31</f>
        <v>457175331.56</v>
      </c>
      <c r="R23" s="18">
        <f>'Formato 7 c)'!D31</f>
        <v>496264879.54999995</v>
      </c>
      <c r="S23" s="18">
        <f>'Formato 7 c)'!E31</f>
        <v>543893165.98281264</v>
      </c>
      <c r="T23" s="18">
        <f>'Formato 7 c)'!F31</f>
        <v>572731169.04999995</v>
      </c>
      <c r="U23" s="18">
        <f>'Formato 7 c)'!G31</f>
        <v>586602176.17999995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topLeftCell="A2" zoomScale="80" zoomScaleNormal="80" zoomScalePageLayoutView="80" workbookViewId="0">
      <selection activeCell="G24" sqref="G2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99" t="s">
        <v>482</v>
      </c>
      <c r="B1" s="199"/>
      <c r="C1" s="199"/>
      <c r="D1" s="199"/>
      <c r="E1" s="199"/>
      <c r="F1" s="199"/>
      <c r="G1" s="199"/>
    </row>
    <row r="2" spans="1:7" x14ac:dyDescent="0.25">
      <c r="A2" s="181" t="str">
        <f>ENTIDAD</f>
        <v>Municipio de Irapuato, Gobierno del Estado de Guanajuato</v>
      </c>
      <c r="B2" s="182"/>
      <c r="C2" s="182"/>
      <c r="D2" s="182"/>
      <c r="E2" s="182"/>
      <c r="F2" s="182"/>
      <c r="G2" s="183"/>
    </row>
    <row r="3" spans="1:7" x14ac:dyDescent="0.25">
      <c r="A3" s="184" t="s">
        <v>483</v>
      </c>
      <c r="B3" s="185"/>
      <c r="C3" s="185"/>
      <c r="D3" s="185"/>
      <c r="E3" s="185"/>
      <c r="F3" s="185"/>
      <c r="G3" s="186"/>
    </row>
    <row r="4" spans="1:7" x14ac:dyDescent="0.25">
      <c r="A4" s="190" t="s">
        <v>118</v>
      </c>
      <c r="B4" s="191"/>
      <c r="C4" s="191"/>
      <c r="D4" s="191"/>
      <c r="E4" s="191"/>
      <c r="F4" s="191"/>
      <c r="G4" s="192"/>
    </row>
    <row r="5" spans="1:7" x14ac:dyDescent="0.25">
      <c r="A5" s="218" t="s">
        <v>3134</v>
      </c>
      <c r="B5" s="214" t="str">
        <f>ANIO5R</f>
        <v>2015 ¹ (c)</v>
      </c>
      <c r="C5" s="214" t="str">
        <f>ANIO4R</f>
        <v>2016 ¹ (c)</v>
      </c>
      <c r="D5" s="214" t="str">
        <f>ANIO3R</f>
        <v>2017 ¹ (c)</v>
      </c>
      <c r="E5" s="214" t="str">
        <f>ANIO2R</f>
        <v>2018 ¹ (c)</v>
      </c>
      <c r="F5" s="214" t="str">
        <f>ANIO1R</f>
        <v>2019 ¹ (c)</v>
      </c>
      <c r="G5" s="51">
        <f>ANIO_INFORME</f>
        <v>2020</v>
      </c>
    </row>
    <row r="6" spans="1:7" ht="32.1" customHeight="1" x14ac:dyDescent="0.25">
      <c r="A6" s="219"/>
      <c r="B6" s="215"/>
      <c r="C6" s="215"/>
      <c r="D6" s="215"/>
      <c r="E6" s="215"/>
      <c r="F6" s="215"/>
      <c r="G6" s="88" t="s">
        <v>3287</v>
      </c>
    </row>
    <row r="7" spans="1:7" x14ac:dyDescent="0.25">
      <c r="A7" s="52" t="s">
        <v>484</v>
      </c>
      <c r="B7" s="59">
        <f>SUM(B8:B16)</f>
        <v>240160814.0686</v>
      </c>
      <c r="C7" s="59">
        <f t="shared" ref="C7:G7" si="0">SUM(C8:C16)</f>
        <v>249991140.69999999</v>
      </c>
      <c r="D7" s="59">
        <f t="shared" si="0"/>
        <v>281480929.83240008</v>
      </c>
      <c r="E7" s="59">
        <f t="shared" si="0"/>
        <v>326159206.70920002</v>
      </c>
      <c r="F7" s="59">
        <f t="shared" si="0"/>
        <v>461254022.50790018</v>
      </c>
      <c r="G7" s="59">
        <f t="shared" si="0"/>
        <v>475091643.18313712</v>
      </c>
    </row>
    <row r="8" spans="1:7" x14ac:dyDescent="0.25">
      <c r="A8" s="53" t="s">
        <v>446</v>
      </c>
      <c r="B8" s="60">
        <v>104681954.33</v>
      </c>
      <c r="C8" s="60">
        <v>105325635.65000001</v>
      </c>
      <c r="D8" s="60">
        <v>105209381.61000007</v>
      </c>
      <c r="E8" s="60">
        <v>109213604.25999998</v>
      </c>
      <c r="F8" s="60">
        <v>111808624.74500006</v>
      </c>
      <c r="G8" s="60">
        <f>F8*1.03</f>
        <v>115162883.48735008</v>
      </c>
    </row>
    <row r="9" spans="1:7" x14ac:dyDescent="0.25">
      <c r="A9" s="53" t="s">
        <v>447</v>
      </c>
      <c r="B9" s="60">
        <v>21930754.024999999</v>
      </c>
      <c r="C9" s="60">
        <v>27487458.210000001</v>
      </c>
      <c r="D9" s="60">
        <v>40457820.490000002</v>
      </c>
      <c r="E9" s="60">
        <v>52230376.329200022</v>
      </c>
      <c r="F9" s="60">
        <v>43535262.192900032</v>
      </c>
      <c r="G9" s="60">
        <f t="shared" ref="G9:G16" si="1">F9*1.03</f>
        <v>44841320.058687031</v>
      </c>
    </row>
    <row r="10" spans="1:7" x14ac:dyDescent="0.25">
      <c r="A10" s="53" t="s">
        <v>448</v>
      </c>
      <c r="B10" s="60">
        <v>95433730.393600002</v>
      </c>
      <c r="C10" s="60">
        <v>101644850.63</v>
      </c>
      <c r="D10" s="60">
        <v>119622372.21240003</v>
      </c>
      <c r="E10" s="60">
        <v>138567278.08000004</v>
      </c>
      <c r="F10" s="60">
        <v>140658440.15000001</v>
      </c>
      <c r="G10" s="60">
        <f t="shared" si="1"/>
        <v>144878193.3545</v>
      </c>
    </row>
    <row r="11" spans="1:7" x14ac:dyDescent="0.25">
      <c r="A11" s="53" t="s">
        <v>449</v>
      </c>
      <c r="B11" s="60">
        <v>683412.22</v>
      </c>
      <c r="C11" s="60">
        <v>548456.6</v>
      </c>
      <c r="D11" s="60">
        <v>789898.60999999987</v>
      </c>
      <c r="E11" s="60">
        <v>1082210.2</v>
      </c>
      <c r="F11" s="60">
        <v>736288.90999999992</v>
      </c>
      <c r="G11" s="60">
        <f t="shared" si="1"/>
        <v>758377.57729999989</v>
      </c>
    </row>
    <row r="12" spans="1:7" x14ac:dyDescent="0.25">
      <c r="A12" s="53" t="s">
        <v>450</v>
      </c>
      <c r="B12" s="60">
        <v>14786128.650000006</v>
      </c>
      <c r="C12" s="60">
        <v>14984739.609999999</v>
      </c>
      <c r="D12" s="60">
        <v>15384935.019999998</v>
      </c>
      <c r="E12" s="60">
        <v>23203027.810000002</v>
      </c>
      <c r="F12" s="60">
        <v>10990609.67</v>
      </c>
      <c r="G12" s="60">
        <f t="shared" si="1"/>
        <v>11320327.960100001</v>
      </c>
    </row>
    <row r="13" spans="1:7" x14ac:dyDescent="0.25">
      <c r="A13" s="53" t="s">
        <v>451</v>
      </c>
      <c r="B13" s="60">
        <v>0</v>
      </c>
      <c r="C13" s="60">
        <v>0</v>
      </c>
      <c r="D13" s="60"/>
      <c r="E13" s="60"/>
      <c r="F13" s="60">
        <v>79998201.539999992</v>
      </c>
      <c r="G13" s="60">
        <f t="shared" si="1"/>
        <v>82398147.586199999</v>
      </c>
    </row>
    <row r="14" spans="1:7" x14ac:dyDescent="0.25">
      <c r="A14" s="53" t="s">
        <v>452</v>
      </c>
      <c r="B14" s="60"/>
      <c r="C14" s="60">
        <v>0</v>
      </c>
      <c r="D14" s="60"/>
      <c r="E14" s="60"/>
      <c r="F14" s="60">
        <v>43556000</v>
      </c>
      <c r="G14" s="60">
        <f t="shared" si="1"/>
        <v>44862680</v>
      </c>
    </row>
    <row r="15" spans="1:7" x14ac:dyDescent="0.25">
      <c r="A15" s="53" t="s">
        <v>453</v>
      </c>
      <c r="B15" s="60">
        <v>0</v>
      </c>
      <c r="C15" s="60">
        <v>0</v>
      </c>
      <c r="D15" s="60">
        <v>16521.89</v>
      </c>
      <c r="E15" s="60">
        <v>1862710.03</v>
      </c>
      <c r="F15" s="60">
        <v>29970595.300000001</v>
      </c>
      <c r="G15" s="60">
        <f t="shared" si="1"/>
        <v>30869713.159000002</v>
      </c>
    </row>
    <row r="16" spans="1:7" x14ac:dyDescent="0.25">
      <c r="A16" s="53" t="s">
        <v>454</v>
      </c>
      <c r="B16" s="60">
        <v>2644834.4500000002</v>
      </c>
      <c r="C16" s="60">
        <v>0</v>
      </c>
      <c r="D16" s="60"/>
      <c r="E16" s="60"/>
      <c r="F16" s="60">
        <v>0</v>
      </c>
      <c r="G16" s="60">
        <f t="shared" si="1"/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31794293.52</v>
      </c>
      <c r="C18" s="61">
        <f t="shared" ref="C18:G18" si="2">SUM(C19:C27)</f>
        <v>44623231.243999995</v>
      </c>
      <c r="D18" s="61">
        <f t="shared" si="2"/>
        <v>73582559.870000005</v>
      </c>
      <c r="E18" s="61">
        <f t="shared" si="2"/>
        <v>75155721.780000001</v>
      </c>
      <c r="F18" s="61">
        <f t="shared" si="2"/>
        <v>115518199.29000001</v>
      </c>
      <c r="G18" s="61">
        <f t="shared" si="2"/>
        <v>118983745.2687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ref="G19:G27" si="3">F19*1.03</f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53" t="s">
        <v>451</v>
      </c>
      <c r="B24" s="60">
        <v>31794293.52</v>
      </c>
      <c r="C24" s="60">
        <v>44623231.243999995</v>
      </c>
      <c r="D24" s="60">
        <v>73582559.870000005</v>
      </c>
      <c r="E24" s="60">
        <v>75155721.780000001</v>
      </c>
      <c r="F24" s="60">
        <v>115518199.29000001</v>
      </c>
      <c r="G24" s="60">
        <f t="shared" si="3"/>
        <v>118983745.2687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271955107.58859998</v>
      </c>
      <c r="C29" s="60">
        <f t="shared" ref="C29:G29" si="4">C7+C18</f>
        <v>294614371.94400001</v>
      </c>
      <c r="D29" s="60">
        <f t="shared" si="4"/>
        <v>355063489.70240009</v>
      </c>
      <c r="E29" s="60">
        <f t="shared" si="4"/>
        <v>401314928.4892</v>
      </c>
      <c r="F29" s="60">
        <f t="shared" si="4"/>
        <v>576772221.7979002</v>
      </c>
      <c r="G29" s="60">
        <f t="shared" si="4"/>
        <v>594075388.45183706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13" t="s">
        <v>3284</v>
      </c>
      <c r="B32" s="213"/>
      <c r="C32" s="213"/>
      <c r="D32" s="213"/>
      <c r="E32" s="213"/>
      <c r="F32" s="213"/>
      <c r="G32" s="213"/>
    </row>
    <row r="33" spans="1:7" x14ac:dyDescent="0.25">
      <c r="A33" s="213" t="s">
        <v>3285</v>
      </c>
      <c r="B33" s="213"/>
      <c r="C33" s="213"/>
      <c r="D33" s="213"/>
      <c r="E33" s="213"/>
      <c r="F33" s="213"/>
      <c r="G33" s="21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240160814.0686</v>
      </c>
      <c r="Q2" s="18">
        <f>'Formato 7 d)'!C7</f>
        <v>249991140.69999999</v>
      </c>
      <c r="R2" s="18">
        <f>'Formato 7 d)'!D7</f>
        <v>281480929.83240008</v>
      </c>
      <c r="S2" s="18">
        <f>'Formato 7 d)'!E7</f>
        <v>326159206.70920002</v>
      </c>
      <c r="T2" s="18">
        <f>'Formato 7 d)'!F7</f>
        <v>461254022.50790018</v>
      </c>
      <c r="U2" s="18">
        <f>'Formato 7 d)'!G7</f>
        <v>475091643.18313712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104681954.33</v>
      </c>
      <c r="Q3" s="18">
        <f>'Formato 7 d)'!C8</f>
        <v>105325635.65000001</v>
      </c>
      <c r="R3" s="18">
        <f>'Formato 7 d)'!D8</f>
        <v>105209381.61000007</v>
      </c>
      <c r="S3" s="18">
        <f>'Formato 7 d)'!E8</f>
        <v>109213604.25999998</v>
      </c>
      <c r="T3" s="18">
        <f>'Formato 7 d)'!F8</f>
        <v>111808624.74500006</v>
      </c>
      <c r="U3" s="18">
        <f>'Formato 7 d)'!G8</f>
        <v>115162883.48735008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21930754.024999999</v>
      </c>
      <c r="Q4" s="18">
        <f>'Formato 7 d)'!C9</f>
        <v>27487458.210000001</v>
      </c>
      <c r="R4" s="18">
        <f>'Formato 7 d)'!D9</f>
        <v>40457820.490000002</v>
      </c>
      <c r="S4" s="18">
        <f>'Formato 7 d)'!E9</f>
        <v>52230376.329200022</v>
      </c>
      <c r="T4" s="18">
        <f>'Formato 7 d)'!F9</f>
        <v>43535262.192900032</v>
      </c>
      <c r="U4" s="18">
        <f>'Formato 7 d)'!G9</f>
        <v>44841320.058687031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95433730.393600002</v>
      </c>
      <c r="Q5" s="18">
        <f>'Formato 7 d)'!C10</f>
        <v>101644850.63</v>
      </c>
      <c r="R5" s="18">
        <f>'Formato 7 d)'!D10</f>
        <v>119622372.21240003</v>
      </c>
      <c r="S5" s="18">
        <f>'Formato 7 d)'!E10</f>
        <v>138567278.08000004</v>
      </c>
      <c r="T5" s="18">
        <f>'Formato 7 d)'!F10</f>
        <v>140658440.15000001</v>
      </c>
      <c r="U5" s="18">
        <f>'Formato 7 d)'!G10</f>
        <v>144878193.3545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683412.22</v>
      </c>
      <c r="Q6" s="18">
        <f>'Formato 7 d)'!C11</f>
        <v>548456.6</v>
      </c>
      <c r="R6" s="18">
        <f>'Formato 7 d)'!D11</f>
        <v>789898.60999999987</v>
      </c>
      <c r="S6" s="18">
        <f>'Formato 7 d)'!E11</f>
        <v>1082210.2</v>
      </c>
      <c r="T6" s="18">
        <f>'Formato 7 d)'!F11</f>
        <v>736288.90999999992</v>
      </c>
      <c r="U6" s="18">
        <f>'Formato 7 d)'!G11</f>
        <v>758377.57729999989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14786128.650000006</v>
      </c>
      <c r="Q7" s="18">
        <f>'Formato 7 d)'!C12</f>
        <v>14984739.609999999</v>
      </c>
      <c r="R7" s="18">
        <f>'Formato 7 d)'!D12</f>
        <v>15384935.019999998</v>
      </c>
      <c r="S7" s="18">
        <f>'Formato 7 d)'!E12</f>
        <v>23203027.810000002</v>
      </c>
      <c r="T7" s="18">
        <f>'Formato 7 d)'!F12</f>
        <v>10990609.67</v>
      </c>
      <c r="U7" s="18">
        <f>'Formato 7 d)'!G12</f>
        <v>11320327.960100001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79998201.539999992</v>
      </c>
      <c r="U8" s="18">
        <f>'Formato 7 d)'!G13</f>
        <v>82398147.586199999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43556000</v>
      </c>
      <c r="U9" s="18">
        <f>'Formato 7 d)'!G14</f>
        <v>44862680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16521.89</v>
      </c>
      <c r="S10" s="18">
        <f>'Formato 7 d)'!E15</f>
        <v>1862710.03</v>
      </c>
      <c r="T10" s="18">
        <f>'Formato 7 d)'!F15</f>
        <v>29970595.300000001</v>
      </c>
      <c r="U10" s="18">
        <f>'Formato 7 d)'!G15</f>
        <v>30869713.159000002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2644834.4500000002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31794293.52</v>
      </c>
      <c r="Q12" s="18">
        <f>'Formato 7 d)'!C18</f>
        <v>44623231.243999995</v>
      </c>
      <c r="R12" s="18">
        <f>'Formato 7 d)'!D18</f>
        <v>73582559.870000005</v>
      </c>
      <c r="S12" s="18">
        <f>'Formato 7 d)'!E18</f>
        <v>75155721.780000001</v>
      </c>
      <c r="T12" s="18">
        <f>'Formato 7 d)'!F18</f>
        <v>115518199.29000001</v>
      </c>
      <c r="U12" s="18">
        <f>'Formato 7 d)'!G18</f>
        <v>118983745.2687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31794293.52</v>
      </c>
      <c r="Q18" s="18">
        <f>'Formato 7 d)'!C24</f>
        <v>44623231.243999995</v>
      </c>
      <c r="R18" s="18">
        <f>'Formato 7 d)'!D24</f>
        <v>73582559.870000005</v>
      </c>
      <c r="S18" s="18">
        <f>'Formato 7 d)'!E24</f>
        <v>75155721.780000001</v>
      </c>
      <c r="T18" s="18">
        <f>'Formato 7 d)'!F24</f>
        <v>115518199.29000001</v>
      </c>
      <c r="U18" s="18">
        <f>'Formato 7 d)'!G24</f>
        <v>118983745.2687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271955107.58859998</v>
      </c>
      <c r="Q22" s="18">
        <f>'Formato 7 d)'!C29</f>
        <v>294614371.94400001</v>
      </c>
      <c r="R22" s="18">
        <f>'Formato 7 d)'!D29</f>
        <v>355063489.70240009</v>
      </c>
      <c r="S22" s="18">
        <f>'Formato 7 d)'!E29</f>
        <v>401314928.4892</v>
      </c>
      <c r="T22" s="18">
        <f>'Formato 7 d)'!F29</f>
        <v>576772221.7979002</v>
      </c>
      <c r="U22" s="18">
        <f>'Formato 7 d)'!G29</f>
        <v>594075388.45183706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zoomScale="80" zoomScaleNormal="80" zoomScalePageLayoutView="80" workbookViewId="0">
      <selection activeCell="D29" sqref="D2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93" t="s">
        <v>487</v>
      </c>
      <c r="B1" s="193"/>
      <c r="C1" s="193"/>
      <c r="D1" s="193"/>
      <c r="E1" s="193"/>
      <c r="F1" s="193"/>
      <c r="G1" s="111"/>
    </row>
    <row r="2" spans="1:7" x14ac:dyDescent="0.25">
      <c r="A2" s="181" t="str">
        <f>ENTE_PUBLICO</f>
        <v>JUNTA DE AGUA POTABLE DRENAJE ALCANTARILLADO Y SANEAMIENTO DEL MUNICIPIO DE IRAPUATO GTO, Gobierno del Estado de Guanajuato</v>
      </c>
      <c r="B2" s="182"/>
      <c r="C2" s="182"/>
      <c r="D2" s="182"/>
      <c r="E2" s="182"/>
      <c r="F2" s="183"/>
    </row>
    <row r="3" spans="1:7" x14ac:dyDescent="0.25">
      <c r="A3" s="190" t="s">
        <v>488</v>
      </c>
      <c r="B3" s="191"/>
      <c r="C3" s="191"/>
      <c r="D3" s="191"/>
      <c r="E3" s="191"/>
      <c r="F3" s="192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opLeftCell="B1" zoomScale="80" zoomScaleNormal="80" zoomScalePageLayoutView="80" workbookViewId="0">
      <selection activeCell="D23" sqref="D2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93" t="s">
        <v>537</v>
      </c>
      <c r="B1" s="193"/>
      <c r="C1" s="193"/>
      <c r="D1" s="193"/>
      <c r="E1" s="193"/>
      <c r="F1" s="193"/>
    </row>
    <row r="2" spans="1:6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3"/>
    </row>
    <row r="3" spans="1:6" x14ac:dyDescent="0.25">
      <c r="A3" s="184" t="s">
        <v>117</v>
      </c>
      <c r="B3" s="185"/>
      <c r="C3" s="185"/>
      <c r="D3" s="185"/>
      <c r="E3" s="185"/>
      <c r="F3" s="186"/>
    </row>
    <row r="4" spans="1:6" x14ac:dyDescent="0.25">
      <c r="A4" s="187" t="str">
        <f>PERIODO_INFORME</f>
        <v>Al 31 de diciembre de 2019 y al 30 de marzo de 2020 (b)</v>
      </c>
      <c r="B4" s="188"/>
      <c r="C4" s="188"/>
      <c r="D4" s="188"/>
      <c r="E4" s="188"/>
      <c r="F4" s="189"/>
    </row>
    <row r="5" spans="1:6" x14ac:dyDescent="0.25">
      <c r="A5" s="190" t="s">
        <v>118</v>
      </c>
      <c r="B5" s="191"/>
      <c r="C5" s="191"/>
      <c r="D5" s="191"/>
      <c r="E5" s="191"/>
      <c r="F5" s="192"/>
    </row>
    <row r="6" spans="1:6" s="3" customFormat="1" ht="30" x14ac:dyDescent="0.25">
      <c r="A6" s="133" t="s">
        <v>3276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4">
        <f>SUM(B10:B16)</f>
        <v>452988134.39999998</v>
      </c>
      <c r="C9" s="60">
        <f>SUM(C10:C16)</f>
        <v>449827713.04000002</v>
      </c>
      <c r="D9" s="100" t="s">
        <v>54</v>
      </c>
      <c r="E9" s="60">
        <f>SUM(E10:E18)</f>
        <v>3658265.8100000005</v>
      </c>
      <c r="F9" s="60">
        <f>SUM(F10:F18)</f>
        <v>11370592.09</v>
      </c>
    </row>
    <row r="10" spans="1:6" x14ac:dyDescent="0.25">
      <c r="A10" s="96" t="s">
        <v>4</v>
      </c>
      <c r="B10" s="155">
        <v>477500</v>
      </c>
      <c r="C10" s="151">
        <v>602000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156">
        <v>23734267.550000001</v>
      </c>
      <c r="C11" s="151">
        <v>33554358.350000001</v>
      </c>
      <c r="D11" s="101" t="s">
        <v>56</v>
      </c>
      <c r="E11" s="168">
        <v>1622943.8</v>
      </c>
      <c r="F11" s="151">
        <v>4418042.09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168">
        <v>600299.88</v>
      </c>
      <c r="F12" s="151">
        <v>3423210.43</v>
      </c>
    </row>
    <row r="13" spans="1:6" x14ac:dyDescent="0.25">
      <c r="A13" s="96" t="s">
        <v>7</v>
      </c>
      <c r="B13" s="157">
        <v>428215258.39999998</v>
      </c>
      <c r="C13" s="151">
        <v>415671354.69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157">
        <v>561108.44999999995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69">
        <v>774760.33</v>
      </c>
      <c r="F16" s="151">
        <v>2292556.06</v>
      </c>
    </row>
    <row r="17" spans="1:6" x14ac:dyDescent="0.25">
      <c r="A17" s="95" t="s">
        <v>11</v>
      </c>
      <c r="B17" s="60">
        <f>SUM(B18:B24)</f>
        <v>26396086.18</v>
      </c>
      <c r="C17" s="60">
        <f>SUM(C18:C24)</f>
        <v>24360603.130000003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70">
        <v>660261.80000000005</v>
      </c>
      <c r="F18" s="151">
        <v>1236783.51</v>
      </c>
    </row>
    <row r="19" spans="1:6" x14ac:dyDescent="0.25">
      <c r="A19" s="97" t="s">
        <v>13</v>
      </c>
      <c r="B19" s="158">
        <v>244.16</v>
      </c>
      <c r="C19" s="151">
        <v>13562245.470000001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8">
        <v>1163160.8899999999</v>
      </c>
      <c r="C20" s="151">
        <v>1422165.2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61">
        <v>25232681.129999999</v>
      </c>
      <c r="C24" s="151">
        <v>9376192.4600000009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3577980.13</v>
      </c>
      <c r="C25" s="60">
        <f>SUM(C26:C30)</f>
        <v>14755396.08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151">
        <v>5568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28409124.780000001</v>
      </c>
      <c r="F27" s="60">
        <f>SUM(F28:F30)</f>
        <v>1633816.51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171">
        <v>28409124.780000001</v>
      </c>
      <c r="F28" s="151">
        <v>1633816.51</v>
      </c>
    </row>
    <row r="29" spans="1:6" x14ac:dyDescent="0.25">
      <c r="A29" s="97" t="s">
        <v>23</v>
      </c>
      <c r="B29" s="159">
        <v>3577980.13</v>
      </c>
      <c r="C29" s="151">
        <v>14749828.08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60">
        <v>11563706.27</v>
      </c>
      <c r="C37" s="151">
        <v>15485863.800000001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2">
        <f>B9+B17+B25+B31+B38+B41+B37</f>
        <v>494525906.97999996</v>
      </c>
      <c r="C47" s="152">
        <f>C9+C17+C25+C31+C38+C41+C37</f>
        <v>504429576.05000001</v>
      </c>
      <c r="D47" s="99" t="s">
        <v>91</v>
      </c>
      <c r="E47" s="61">
        <f>E9+E19+E23+E26+E27+E31+E38+E42</f>
        <v>32067390.590000004</v>
      </c>
      <c r="F47" s="61">
        <f>F9+F19+F23+F26+F27+F31+F38+F42</f>
        <v>13004408.6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62">
        <v>81180236.489999995</v>
      </c>
      <c r="C51" s="153">
        <v>43556000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63">
        <v>1922544005.3699999</v>
      </c>
      <c r="C52" s="153">
        <v>1856745075.78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64">
        <v>187206116.13999999</v>
      </c>
      <c r="C53" s="153">
        <v>178031161.12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65">
        <v>2631963.11</v>
      </c>
      <c r="C54" s="153">
        <v>2631963.11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66">
        <v>-699920336.95000005</v>
      </c>
      <c r="C55" s="153">
        <v>-636018604.37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67">
        <v>1659363.35</v>
      </c>
      <c r="C56" s="153">
        <v>1659363.35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32067390.590000004</v>
      </c>
      <c r="F59" s="61">
        <f>F47+F57</f>
        <v>13004408.6</v>
      </c>
    </row>
    <row r="60" spans="1:6" x14ac:dyDescent="0.25">
      <c r="A60" s="55" t="s">
        <v>50</v>
      </c>
      <c r="B60" s="61">
        <f>SUM(B50:B58)</f>
        <v>1495301347.51</v>
      </c>
      <c r="C60" s="61">
        <f>SUM(C50:C58)</f>
        <v>1446604958.9899998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1989827254.49</v>
      </c>
      <c r="C62" s="61">
        <f>SUM(C47+C60)</f>
        <v>1951034535.0399997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404124721.91000003</v>
      </c>
      <c r="F63" s="77">
        <f>SUM(F64:F66)</f>
        <v>404124721.91000003</v>
      </c>
    </row>
    <row r="64" spans="1:6" x14ac:dyDescent="0.25">
      <c r="A64" s="54"/>
      <c r="B64" s="54"/>
      <c r="C64" s="54"/>
      <c r="D64" s="103" t="s">
        <v>103</v>
      </c>
      <c r="E64" s="172">
        <v>4610300.5999999996</v>
      </c>
      <c r="F64" s="153">
        <v>4610300.5999999996</v>
      </c>
    </row>
    <row r="65" spans="1:6" x14ac:dyDescent="0.25">
      <c r="A65" s="54"/>
      <c r="B65" s="54"/>
      <c r="C65" s="54"/>
      <c r="D65" s="41" t="s">
        <v>104</v>
      </c>
      <c r="E65" s="172">
        <v>16497046.65</v>
      </c>
      <c r="F65" s="153">
        <v>16497046.65</v>
      </c>
    </row>
    <row r="66" spans="1:6" x14ac:dyDescent="0.25">
      <c r="A66" s="54"/>
      <c r="B66" s="54"/>
      <c r="C66" s="54"/>
      <c r="D66" s="103" t="s">
        <v>105</v>
      </c>
      <c r="E66" s="173">
        <v>383017374.66000003</v>
      </c>
      <c r="F66" s="153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1553635141.9899998</v>
      </c>
      <c r="F68" s="77">
        <f>SUM(F69:F73)</f>
        <v>1533905404.53</v>
      </c>
    </row>
    <row r="69" spans="1:6" x14ac:dyDescent="0.25">
      <c r="A69" s="12"/>
      <c r="B69" s="54"/>
      <c r="C69" s="54"/>
      <c r="D69" s="103" t="s">
        <v>107</v>
      </c>
      <c r="E69" s="153">
        <v>21440864.07</v>
      </c>
      <c r="F69" s="153">
        <v>139060929.19</v>
      </c>
    </row>
    <row r="70" spans="1:6" x14ac:dyDescent="0.25">
      <c r="A70" s="12"/>
      <c r="B70" s="54"/>
      <c r="C70" s="54"/>
      <c r="D70" s="103" t="s">
        <v>108</v>
      </c>
      <c r="E70" s="174">
        <v>1524879132.05</v>
      </c>
      <c r="F70" s="153">
        <v>1387529329.47</v>
      </c>
    </row>
    <row r="71" spans="1:6" x14ac:dyDescent="0.25">
      <c r="A71" s="12"/>
      <c r="B71" s="54"/>
      <c r="C71" s="54"/>
      <c r="D71" s="103" t="s">
        <v>109</v>
      </c>
      <c r="E71" s="175">
        <v>5064933.6100000003</v>
      </c>
      <c r="F71" s="153">
        <v>5064933.6100000003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153">
        <v>0</v>
      </c>
    </row>
    <row r="73" spans="1:6" x14ac:dyDescent="0.25">
      <c r="A73" s="12"/>
      <c r="B73" s="54"/>
      <c r="C73" s="54"/>
      <c r="D73" s="103" t="s">
        <v>111</v>
      </c>
      <c r="E73" s="176">
        <v>2250212.2599999998</v>
      </c>
      <c r="F73" s="153">
        <v>2250212.2599999998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1957759863.8999999</v>
      </c>
      <c r="F79" s="61">
        <f>F63+F68+F75</f>
        <v>1938030126.4400001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1989827254.4899998</v>
      </c>
      <c r="F81" s="61">
        <f>F59+F79</f>
        <v>1951034535.04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452988134.39999998</v>
      </c>
      <c r="Q4" s="18">
        <f>'Formato 1'!C9</f>
        <v>449827713.04000002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477500</v>
      </c>
      <c r="Q5" s="18">
        <f>'Formato 1'!C10</f>
        <v>602000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23734267.550000001</v>
      </c>
      <c r="Q6" s="18">
        <f>'Formato 1'!C11</f>
        <v>33554358.350000001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428215258.39999998</v>
      </c>
      <c r="Q8" s="18">
        <f>'Formato 1'!C13</f>
        <v>415671354.69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561108.44999999995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26396086.18</v>
      </c>
      <c r="Q12" s="18">
        <f>'Formato 1'!C17</f>
        <v>24360603.130000003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244.16</v>
      </c>
      <c r="Q14" s="18">
        <f>'Formato 1'!C19</f>
        <v>13562245.470000001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1163160.8899999999</v>
      </c>
      <c r="Q15" s="18">
        <f>'Formato 1'!C20</f>
        <v>1422165.2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25232681.129999999</v>
      </c>
      <c r="Q19" s="18">
        <f>'Formato 1'!C24</f>
        <v>9376192.4600000009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3577980.13</v>
      </c>
      <c r="Q20" s="18">
        <f>'Formato 1'!C25</f>
        <v>14755396.08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5568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3577980.13</v>
      </c>
      <c r="Q24" s="18">
        <f>'Formato 1'!C29</f>
        <v>14749828.08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11563706.27</v>
      </c>
      <c r="Q32" s="18">
        <f>'Formato 1'!C37</f>
        <v>15485863.800000001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11563706.27</v>
      </c>
      <c r="Q33" s="18">
        <f>'Formato 1'!C37</f>
        <v>15485863.800000001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494525906.97999996</v>
      </c>
      <c r="Q42" s="18">
        <f>'Formato 1'!C47</f>
        <v>504429576.05000001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81180236.489999995</v>
      </c>
      <c r="Q45">
        <f>'Formato 1'!C51</f>
        <v>43556000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1922544005.3699999</v>
      </c>
      <c r="Q46">
        <f>'Formato 1'!C52</f>
        <v>1856745075.78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187206116.13999999</v>
      </c>
      <c r="Q47">
        <f>'Formato 1'!C53</f>
        <v>178031161.12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2631963.11</v>
      </c>
      <c r="Q48">
        <f>'Formato 1'!C54</f>
        <v>2631963.11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-699920336.95000005</v>
      </c>
      <c r="Q49">
        <f>'Formato 1'!C55</f>
        <v>-636018604.37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1659363.35</v>
      </c>
      <c r="Q50">
        <f>'Formato 1'!C56</f>
        <v>1659363.35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1495301347.51</v>
      </c>
      <c r="Q53">
        <f>'Formato 1'!C60</f>
        <v>1446604958.9899998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1989827254.49</v>
      </c>
      <c r="Q54">
        <f>'Formato 1'!C62</f>
        <v>1951034535.0399997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3658265.8100000005</v>
      </c>
      <c r="Q57">
        <f>'Formato 1'!F9</f>
        <v>11370592.09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1622943.8</v>
      </c>
      <c r="Q59">
        <f>'Formato 1'!F11</f>
        <v>4418042.09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600299.88</v>
      </c>
      <c r="Q60">
        <f>'Formato 1'!F12</f>
        <v>3423210.43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774760.33</v>
      </c>
      <c r="Q64">
        <f>'Formato 1'!F16</f>
        <v>2292556.06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660261.80000000005</v>
      </c>
      <c r="Q66">
        <f>'Formato 1'!F18</f>
        <v>1236783.51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28409124.780000001</v>
      </c>
      <c r="Q76">
        <f>'Formato 1'!F27</f>
        <v>1633816.51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28409124.780000001</v>
      </c>
      <c r="Q77">
        <f>'Formato 1'!F28</f>
        <v>1633816.51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32067390.590000004</v>
      </c>
      <c r="Q95">
        <f>'Formato 1'!F47</f>
        <v>13004408.6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32067390.590000004</v>
      </c>
      <c r="Q104">
        <f>'Formato 1'!F59</f>
        <v>13004408.6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404124721.91000003</v>
      </c>
      <c r="Q106">
        <f>'Formato 1'!F63</f>
        <v>404124721.91000003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16497046.65</v>
      </c>
      <c r="Q108">
        <f>'Formato 1'!F65</f>
        <v>16497046.65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1553635141.9899998</v>
      </c>
      <c r="Q110">
        <f>'Formato 1'!F68</f>
        <v>1533905404.53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21440864.07</v>
      </c>
      <c r="Q111">
        <f>'Formato 1'!F69</f>
        <v>139060929.19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1524879132.05</v>
      </c>
      <c r="Q112">
        <f>'Formato 1'!F70</f>
        <v>1387529329.47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2250212.2599999998</v>
      </c>
      <c r="Q115">
        <f>'Formato 1'!F73</f>
        <v>2250212.2599999998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1957759863.8999999</v>
      </c>
      <c r="Q119">
        <f>'Formato 1'!F79</f>
        <v>1938030126.4400001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1989827254.4899998</v>
      </c>
      <c r="Q120">
        <f>'Formato 1'!F81</f>
        <v>1951034535.04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topLeftCell="A4" zoomScale="80" zoomScaleNormal="80" zoomScalePageLayoutView="80" workbookViewId="0">
      <selection activeCell="F20" sqref="F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95" t="s">
        <v>536</v>
      </c>
      <c r="B1" s="195"/>
      <c r="C1" s="195"/>
      <c r="D1" s="195"/>
      <c r="E1" s="195"/>
      <c r="F1" s="195"/>
      <c r="G1" s="195"/>
      <c r="H1" s="195"/>
    </row>
    <row r="2" spans="1:9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2"/>
      <c r="H2" s="183"/>
    </row>
    <row r="3" spans="1:9" x14ac:dyDescent="0.25">
      <c r="A3" s="184" t="s">
        <v>120</v>
      </c>
      <c r="B3" s="185"/>
      <c r="C3" s="185"/>
      <c r="D3" s="185"/>
      <c r="E3" s="185"/>
      <c r="F3" s="185"/>
      <c r="G3" s="185"/>
      <c r="H3" s="186"/>
    </row>
    <row r="4" spans="1:9" x14ac:dyDescent="0.25">
      <c r="A4" s="187" t="str">
        <f>PERIODO_INFORME</f>
        <v>Al 31 de diciembre de 2019 y al 30 de marzo de 2020 (b)</v>
      </c>
      <c r="B4" s="188"/>
      <c r="C4" s="188"/>
      <c r="D4" s="188"/>
      <c r="E4" s="188"/>
      <c r="F4" s="188"/>
      <c r="G4" s="188"/>
      <c r="H4" s="189"/>
    </row>
    <row r="5" spans="1:9" x14ac:dyDescent="0.25">
      <c r="A5" s="190" t="s">
        <v>118</v>
      </c>
      <c r="B5" s="191"/>
      <c r="C5" s="191"/>
      <c r="D5" s="191"/>
      <c r="E5" s="191"/>
      <c r="F5" s="191"/>
      <c r="G5" s="191"/>
      <c r="H5" s="192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13004408.6</v>
      </c>
      <c r="C18" s="132"/>
      <c r="D18" s="132"/>
      <c r="E18" s="132"/>
      <c r="F18" s="61">
        <v>32067390.59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13004408.6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32067390.59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94" t="s">
        <v>3292</v>
      </c>
      <c r="B33" s="194"/>
      <c r="C33" s="194"/>
      <c r="D33" s="194"/>
      <c r="E33" s="194"/>
      <c r="F33" s="194"/>
      <c r="G33" s="194"/>
      <c r="H33" s="194"/>
    </row>
    <row r="34" spans="1:8" ht="12" customHeight="1" x14ac:dyDescent="0.25">
      <c r="A34" s="194"/>
      <c r="B34" s="194"/>
      <c r="C34" s="194"/>
      <c r="D34" s="194"/>
      <c r="E34" s="194"/>
      <c r="F34" s="194"/>
      <c r="G34" s="194"/>
      <c r="H34" s="194"/>
    </row>
    <row r="35" spans="1:8" ht="12" customHeight="1" x14ac:dyDescent="0.25">
      <c r="A35" s="194"/>
      <c r="B35" s="194"/>
      <c r="C35" s="194"/>
      <c r="D35" s="194"/>
      <c r="E35" s="194"/>
      <c r="F35" s="194"/>
      <c r="G35" s="194"/>
      <c r="H35" s="194"/>
    </row>
    <row r="36" spans="1:8" ht="12" customHeight="1" x14ac:dyDescent="0.25">
      <c r="A36" s="194"/>
      <c r="B36" s="194"/>
      <c r="C36" s="194"/>
      <c r="D36" s="194"/>
      <c r="E36" s="194"/>
      <c r="F36" s="194"/>
      <c r="G36" s="194"/>
      <c r="H36" s="194"/>
    </row>
    <row r="37" spans="1:8" ht="12" customHeight="1" x14ac:dyDescent="0.25">
      <c r="A37" s="194"/>
      <c r="B37" s="194"/>
      <c r="C37" s="194"/>
      <c r="D37" s="194"/>
      <c r="E37" s="194"/>
      <c r="F37" s="194"/>
      <c r="G37" s="194"/>
      <c r="H37" s="19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13004408.6</v>
      </c>
      <c r="Q12" s="18"/>
      <c r="R12" s="18"/>
      <c r="S12" s="18"/>
      <c r="T12" s="18">
        <f>'Formato 2'!F18</f>
        <v>32067390.59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13004408.6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32067390.59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topLeftCell="B1" zoomScale="80" zoomScaleNormal="80" zoomScalePageLayoutView="80" workbookViewId="0">
      <selection activeCell="G16" sqref="G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93" t="s">
        <v>535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11"/>
    </row>
    <row r="2" spans="1:12" x14ac:dyDescent="0.25">
      <c r="A2" s="181" t="str">
        <f>ENTE_PUBLICO_A</f>
        <v>JUNTA DE AGUA POTABLE DRENAJE ALCANTARILLADO Y SANEAMIENTO DEL MUNICIPIO DE IRAPUATO GTO, Gobierno del Estado de Guanajuato (a)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2" x14ac:dyDescent="0.25">
      <c r="A3" s="184" t="s">
        <v>146</v>
      </c>
      <c r="B3" s="185"/>
      <c r="C3" s="185"/>
      <c r="D3" s="185"/>
      <c r="E3" s="185"/>
      <c r="F3" s="185"/>
      <c r="G3" s="185"/>
      <c r="H3" s="185"/>
      <c r="I3" s="185"/>
      <c r="J3" s="185"/>
      <c r="K3" s="186"/>
    </row>
    <row r="4" spans="1:12" x14ac:dyDescent="0.25">
      <c r="A4" s="187" t="str">
        <f>TRIMESTRE</f>
        <v>Del 1 de enero al 30 de marzo de 2020 (b)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2" x14ac:dyDescent="0.25">
      <c r="A5" s="184" t="s">
        <v>118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2020 (k)</v>
      </c>
      <c r="J6" s="131" t="str">
        <f>MONTO2</f>
        <v>Monto pagado de la inversión actualizado al 30 de marzo de 2020 (l)</v>
      </c>
      <c r="K6" s="131" t="str">
        <f>SALDO_PENDIENTE</f>
        <v>Saldo pendiente por pagar de la inversión al 30 de marzo de 2020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2020-04-17T19:08:15Z</cp:lastPrinted>
  <dcterms:created xsi:type="dcterms:W3CDTF">2017-01-19T17:59:06Z</dcterms:created>
  <dcterms:modified xsi:type="dcterms:W3CDTF">2020-04-28T21:04:01Z</dcterms:modified>
</cp:coreProperties>
</file>