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Default Extension="vml" ContentType="application/vnd.openxmlformats-officedocument.vmlDrawing"/>
  <Override PartName="/xl/worksheets/sheet27.xml" ContentType="application/vnd.openxmlformats-officedocument.spreadsheetml.worksheet+xml"/>
  <Override PartName="/xl/comments2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240" windowHeight="7995" tabRatio="946" firstSheet="1" activeTab="1"/>
  </bookViews>
  <sheets>
    <sheet name="Hoja1" sheetId="1" state="hidden" r:id="rId1"/>
    <sheet name="Notas a los Edos Financieros" sheetId="2" r:id="rId2"/>
    <sheet name="ESF-01" sheetId="3" r:id="rId3"/>
    <sheet name="ESF-02 " sheetId="4" r:id="rId4"/>
    <sheet name="ESF-03" sheetId="5" r:id="rId5"/>
    <sheet name="ESF-05" sheetId="6" r:id="rId6"/>
    <sheet name="ESF-06 " sheetId="7" r:id="rId7"/>
    <sheet name="ESF-07" sheetId="8" r:id="rId8"/>
    <sheet name="ESF-08" sheetId="9" r:id="rId9"/>
    <sheet name="ESF-09" sheetId="10" r:id="rId10"/>
    <sheet name="ESF-10" sheetId="11" r:id="rId11"/>
    <sheet name="ESF-11" sheetId="12" r:id="rId12"/>
    <sheet name="ESF-12 " sheetId="13" r:id="rId13"/>
    <sheet name="ESF-13" sheetId="14" r:id="rId14"/>
    <sheet name="ESF-14" sheetId="15" r:id="rId15"/>
    <sheet name="ESF-15" sheetId="16" r:id="rId16"/>
    <sheet name="EA-01" sheetId="17" r:id="rId17"/>
    <sheet name="EA-02" sheetId="18" r:id="rId18"/>
    <sheet name="EA-03 " sheetId="19" r:id="rId19"/>
    <sheet name="VHP-01" sheetId="20" r:id="rId20"/>
    <sheet name="VHP-02" sheetId="21" r:id="rId21"/>
    <sheet name="EFE-01  " sheetId="22" r:id="rId22"/>
    <sheet name="EFE-02" sheetId="23" r:id="rId23"/>
    <sheet name="EFE-03" sheetId="24" r:id="rId24"/>
    <sheet name="Conciliacion_Ig" sheetId="25" r:id="rId25"/>
    <sheet name="Conciliacion_Eg" sheetId="26" r:id="rId26"/>
    <sheet name="Memoria" sheetId="27" r:id="rId27"/>
  </sheets>
  <definedNames>
    <definedName name="_xlnm.Print_Area" localSheetId="16">'EA-01'!$A$1:$D$47</definedName>
    <definedName name="_xlnm.Print_Area" localSheetId="17">'EA-02'!$A$1:$E$16</definedName>
    <definedName name="_xlnm.Print_Area" localSheetId="18">'EA-03 '!$A$1:$E$111</definedName>
    <definedName name="_xlnm.Print_Area" localSheetId="21">'EFE-01  '!$A$1:$E$164</definedName>
    <definedName name="_xlnm.Print_Area" localSheetId="22">'EFE-02'!$A$1:$D$129</definedName>
    <definedName name="_xlnm.Print_Area" localSheetId="23">'EFE-03'!$A$1:$C$43</definedName>
    <definedName name="_xlnm.Print_Area" localSheetId="2">'ESF-01'!$A$1:$E$79</definedName>
    <definedName name="_xlnm.Print_Area" localSheetId="3">'ESF-02 '!$A$1:$G$26</definedName>
    <definedName name="_xlnm.Print_Area" localSheetId="4">'ESF-03'!$A$1:$I$155</definedName>
    <definedName name="_xlnm.Print_Area" localSheetId="6">'ESF-06 '!$A$1:$G$18</definedName>
    <definedName name="_xlnm.Print_Area" localSheetId="7">'ESF-07'!$A$1:$E$18</definedName>
    <definedName name="_xlnm.Print_Area" localSheetId="8">'ESF-08'!$A$1:$F$42</definedName>
    <definedName name="_xlnm.Print_Area" localSheetId="9">'ESF-09'!$A$1:$F$36</definedName>
    <definedName name="_xlnm.Print_Area" localSheetId="10">'ESF-10'!$A$1:$H$8</definedName>
    <definedName name="_xlnm.Print_Area" localSheetId="11">'ESF-11'!$A$1:$D$13</definedName>
    <definedName name="_xlnm.Print_Area" localSheetId="12">'ESF-12 '!$A$1:$H$119</definedName>
    <definedName name="_xlnm.Print_Area" localSheetId="13">'ESF-13'!$A$1:$E$12</definedName>
    <definedName name="_xlnm.Print_Area" localSheetId="14">'ESF-14'!$A$1:$E$20</definedName>
    <definedName name="_xlnm.Print_Area" localSheetId="15">'ESF-15'!$A$1:$AA$20</definedName>
    <definedName name="_xlnm.Print_Area" localSheetId="26">'Memoria'!$A$1:$E$48</definedName>
    <definedName name="_xlnm.Print_Area" localSheetId="1">'Notas a los Edos Financieros'!$A$1:$B$39</definedName>
    <definedName name="_xlnm.Print_Area" localSheetId="19">'VHP-01'!$A$1:$G$16</definedName>
    <definedName name="_xlnm.Print_Area" localSheetId="20">'VHP-02'!$A$1:$F$37</definedName>
    <definedName name="_xlnm.Print_Titles" localSheetId="16">'EA-01'!$1:$7</definedName>
    <definedName name="_xlnm.Print_Titles" localSheetId="18">'EA-03 '!$1:$7</definedName>
    <definedName name="_xlnm.Print_Titles" localSheetId="21">'EFE-01  '!$1:$7</definedName>
    <definedName name="_xlnm.Print_Titles" localSheetId="1">'Notas a los Edos Financieros'!$1:$7</definedName>
  </definedNames>
  <calcPr fullCalcOnLoad="1"/>
</workbook>
</file>

<file path=xl/comments26.xml><?xml version="1.0" encoding="utf-8"?>
<comments xmlns="http://schemas.openxmlformats.org/spreadsheetml/2006/main">
  <authors>
    <author>Dulce Maria Martinez Leyva</author>
  </authors>
  <commentList>
    <comment ref="C8" authorId="0">
      <text>
        <r>
          <rPr>
            <b/>
            <sz val="9"/>
            <rFont val="Tahoma"/>
            <family val="2"/>
          </rPr>
          <t>Dulce Maria Martinez Leyva:</t>
        </r>
        <r>
          <rPr>
            <sz val="9"/>
            <rFont val="Tahoma"/>
            <family val="2"/>
          </rPr>
          <t xml:space="preserve">
devengado</t>
        </r>
      </text>
    </comment>
  </commentList>
</comments>
</file>

<file path=xl/comments27.xml><?xml version="1.0" encoding="utf-8"?>
<comments xmlns="http://schemas.openxmlformats.org/spreadsheetml/2006/main">
  <authors>
    <author>Marisol Mu?oz Vega</author>
  </authors>
  <commentList>
    <comment ref="C11" authorId="0">
      <text>
        <r>
          <rPr>
            <b/>
            <sz val="9"/>
            <rFont val="Tahoma"/>
            <family val="2"/>
          </rPr>
          <t>Marisol Muñoz Vega:</t>
        </r>
        <r>
          <rPr>
            <sz val="9"/>
            <rFont val="Tahoma"/>
            <family val="2"/>
          </rPr>
          <t xml:space="preserve">
SALDO FINAL DEL 3ER 
TRIMESTRE 2016
</t>
        </r>
      </text>
    </comment>
  </commentList>
</comments>
</file>

<file path=xl/sharedStrings.xml><?xml version="1.0" encoding="utf-8"?>
<sst xmlns="http://schemas.openxmlformats.org/spreadsheetml/2006/main" count="1646" uniqueCount="1210">
  <si>
    <t>INFORMACION CONTABLE</t>
  </si>
  <si>
    <t>ESF-01</t>
  </si>
  <si>
    <t>FONDOS CON AFECTACIÓN ESPECÍFICA E INVERSIONES FINANCIERAS</t>
  </si>
  <si>
    <t>ESF-02</t>
  </si>
  <si>
    <t>CONTRIBUCIONES POR RECUPERAR</t>
  </si>
  <si>
    <t>ESF-03</t>
  </si>
  <si>
    <t>CONTRIBUCIONES POR RECUPERAR CORTO PLAZO</t>
  </si>
  <si>
    <t>ESF-05</t>
  </si>
  <si>
    <t>INVENTARIO Y ALMACENES</t>
  </si>
  <si>
    <t>ESF-06</t>
  </si>
  <si>
    <t>FIDEICOMISOS</t>
  </si>
  <si>
    <t>ESF-07</t>
  </si>
  <si>
    <t>PARTICIPACIONES Y APORTACIONES DE CAPITAL</t>
  </si>
  <si>
    <t>ESF-08</t>
  </si>
  <si>
    <t>BIENES MUEBLES E INMUEBLES</t>
  </si>
  <si>
    <t>ESF-09</t>
  </si>
  <si>
    <t>INTANGIBLES Y DIFERIDOS</t>
  </si>
  <si>
    <t>ESF-10</t>
  </si>
  <si>
    <t>ESTIMACIONES Y DETERIOROS</t>
  </si>
  <si>
    <t>ESF-11</t>
  </si>
  <si>
    <t>OTROS ACTIVOS NO CIRCULANTES</t>
  </si>
  <si>
    <t>ESF-12</t>
  </si>
  <si>
    <t>CUENTAS Y DOCUMENTOS POR PAGAR</t>
  </si>
  <si>
    <t>ESF-13</t>
  </si>
  <si>
    <t>DIFERIDOS Y OTROS PASIVOS</t>
  </si>
  <si>
    <t>ESF-14</t>
  </si>
  <si>
    <t>OTROS PASIVOS CIRCULANTES</t>
  </si>
  <si>
    <t>ESF-15</t>
  </si>
  <si>
    <t>DEUDA PÚBLICA A LARGO PLAZO</t>
  </si>
  <si>
    <t>INGRESOS</t>
  </si>
  <si>
    <t>OTROS INGRESOS</t>
  </si>
  <si>
    <t>GASTOS</t>
  </si>
  <si>
    <t>VHP-01</t>
  </si>
  <si>
    <t>PATRIMONIO CONTRIBUIDO</t>
  </si>
  <si>
    <t>VHP-02</t>
  </si>
  <si>
    <t>PATRIMONIO GENERADO</t>
  </si>
  <si>
    <t>EFE-01</t>
  </si>
  <si>
    <t>FLUJO DE EFECTIVO</t>
  </si>
  <si>
    <t>EFE-02</t>
  </si>
  <si>
    <t>ADQ. BIENES MUEBLES E INMUEBLES</t>
  </si>
  <si>
    <t xml:space="preserve">II. DE MEMORIA (DE ORDEN): </t>
  </si>
  <si>
    <t>CONTABLES</t>
  </si>
  <si>
    <t>PRESUPUESTALES</t>
  </si>
  <si>
    <t>DE DESGLOSE</t>
  </si>
  <si>
    <t>Cta0113</t>
  </si>
  <si>
    <t>NOTA:   ESF-01</t>
  </si>
  <si>
    <t>CUENTA</t>
  </si>
  <si>
    <t>NOMBRE DE LA CUENTA</t>
  </si>
  <si>
    <t>MONTO</t>
  </si>
  <si>
    <t>TIPO</t>
  </si>
  <si>
    <t>MONTO PARCIAL</t>
  </si>
  <si>
    <t>NOTA:   ESF-02</t>
  </si>
  <si>
    <t>2012</t>
  </si>
  <si>
    <t>NOTA:   ESF-03</t>
  </si>
  <si>
    <t>IMPORTE</t>
  </si>
  <si>
    <t>A 90 días</t>
  </si>
  <si>
    <t>A 180 días</t>
  </si>
  <si>
    <t>A 365 días</t>
  </si>
  <si>
    <t>+ 365 días</t>
  </si>
  <si>
    <t>CARACTERÍSTICAS</t>
  </si>
  <si>
    <t>ESTATUS DEL ADEUDO</t>
  </si>
  <si>
    <t>1140    INVENTARIOS</t>
  </si>
  <si>
    <t>NOTA:    ESF-05</t>
  </si>
  <si>
    <t>MÉTODO</t>
  </si>
  <si>
    <t>1150    ALMACENES</t>
  </si>
  <si>
    <t>1213    FIDEICOMISOS, MANDATOS Y CONTRATOS ANÁLOGOS</t>
  </si>
  <si>
    <t xml:space="preserve">NOTA:        ESF-06 </t>
  </si>
  <si>
    <t>CARATERÍSTICAS</t>
  </si>
  <si>
    <t>NOMBRE DEL FIDEICOMISO</t>
  </si>
  <si>
    <t>OBJETO DEL FIDEICOMISO</t>
  </si>
  <si>
    <t>1214    PARTICIPACIONES Y APORTACIONES DE CAPITAL</t>
  </si>
  <si>
    <t>NOTA:        ESF-07</t>
  </si>
  <si>
    <t xml:space="preserve">EMPRESA/OPDes </t>
  </si>
  <si>
    <t>1230    BIENES INMUEBLES, INFRAESTRUCTURA Y CONSTRUCCIONES EN PROCESO</t>
  </si>
  <si>
    <t>NOTA:       ESF-08</t>
  </si>
  <si>
    <t>SALDO INICIAL</t>
  </si>
  <si>
    <t>SALDO FINAL</t>
  </si>
  <si>
    <t>FLUJO</t>
  </si>
  <si>
    <t>CRITERIO</t>
  </si>
  <si>
    <t>1240    BIENES MUEBLES</t>
  </si>
  <si>
    <t>NOTA:        ESF-09</t>
  </si>
  <si>
    <t>NOTA:       ESF-09</t>
  </si>
  <si>
    <t>NOTA:        ESF-10</t>
  </si>
  <si>
    <t>1280        ESTIMACIONES Y DETERIOROS</t>
  </si>
  <si>
    <t>TEXTO LIBRE</t>
  </si>
  <si>
    <t>Informar los criterios utilizados para la determinación de las estimaciones; por ejemplo: estimación de cuentas incobrables, estimación de inventarios, deterioro de activos biológicos  y cualquier otra que aplique.</t>
  </si>
  <si>
    <t>NOTA:   ESF-11</t>
  </si>
  <si>
    <t xml:space="preserve">NOTA:         ESF-12 </t>
  </si>
  <si>
    <t>NOTA:         ESF-13</t>
  </si>
  <si>
    <t>NATURALEZA</t>
  </si>
  <si>
    <t>NOTA:     ESF-14</t>
  </si>
  <si>
    <t>NOTA:   ESF-15</t>
  </si>
  <si>
    <t>Estado Analítico de la Deuda y Otros Pasivos</t>
  </si>
  <si>
    <t>Destino del Crédito</t>
  </si>
  <si>
    <t>Acreedor</t>
  </si>
  <si>
    <t>Tasa de  Interés</t>
  </si>
  <si>
    <t>Capital Pagado</t>
  </si>
  <si>
    <t>Fecha de Contratación</t>
  </si>
  <si>
    <t>Fecha de Vencimiento</t>
  </si>
  <si>
    <t>Registro Estatal</t>
  </si>
  <si>
    <t>Período de Gracia</t>
  </si>
  <si>
    <t>Aval</t>
  </si>
  <si>
    <t>Garantía</t>
  </si>
  <si>
    <t>Fuente de Financiamiento</t>
  </si>
  <si>
    <t>Fecha del Acuerdo de cada ente</t>
  </si>
  <si>
    <t>Observaciones</t>
  </si>
  <si>
    <t>En UDIS</t>
  </si>
  <si>
    <t>En Pesos</t>
  </si>
  <si>
    <t>C01</t>
  </si>
  <si>
    <t>C02</t>
  </si>
  <si>
    <t>C03</t>
  </si>
  <si>
    <t>C04</t>
  </si>
  <si>
    <t>TOTAL CREDITOS</t>
  </si>
  <si>
    <t>NOTA:   ERA-01</t>
  </si>
  <si>
    <t>%  GASTO</t>
  </si>
  <si>
    <t>EXPLICACIÓN</t>
  </si>
  <si>
    <t>NOTA:    VHP-01</t>
  </si>
  <si>
    <t>MODIFICACION</t>
  </si>
  <si>
    <t>NOTA:        VHP-02</t>
  </si>
  <si>
    <t>NOTA:         EFE-01</t>
  </si>
  <si>
    <t>NOTA:     EFE-02</t>
  </si>
  <si>
    <t>% SUB</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</si>
  <si>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</si>
  <si>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</si>
  <si>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</si>
  <si>
    <t>A) Contables:</t>
  </si>
  <si>
    <t>B) Presupuestales:</t>
  </si>
  <si>
    <t>NOTAS DE MEMORIA</t>
  </si>
  <si>
    <t>Financiamiento Contratado</t>
  </si>
  <si>
    <t>Capital Amortizado</t>
  </si>
  <si>
    <t>Intereses Pagados Acumulado</t>
  </si>
  <si>
    <t>Intereses Pagados en el Ejercicio</t>
  </si>
  <si>
    <t>Núm. de Decreto del Congreso / Autorización</t>
  </si>
  <si>
    <t>Índice</t>
  </si>
  <si>
    <t>Clase del Título</t>
  </si>
  <si>
    <t>Saldo en Pesos</t>
  </si>
  <si>
    <t>Núm. Total de Pagos</t>
  </si>
  <si>
    <t>Núm. de pagos del periodo</t>
  </si>
  <si>
    <t>2130  Y  2230   DEUDA PUBLICA</t>
  </si>
  <si>
    <t>4300    OTROS INGRESOS Y BENEFICIOS</t>
  </si>
  <si>
    <t>3100    HACIENDA PÚBLICA/PATRIMONIO CONTRIBUIDO</t>
  </si>
  <si>
    <t>3200    HACIENDA PÚBLICA/PATRIMONIO GENERADO</t>
  </si>
  <si>
    <t>1114    INVERSIONES TEMPORALES (HASTA 3 MESES)</t>
  </si>
  <si>
    <t>1122    CUENTAS POR COBRAR A CORTO PLAZO</t>
  </si>
  <si>
    <t>1123    DEUDORES DIVERSOS POR COBRAR A CORTO PLAZO</t>
  </si>
  <si>
    <t>1250    ACTIVOS INTANGIBLES</t>
  </si>
  <si>
    <t>1290    OTROS ACTIVOS NO CIRCULANTES</t>
  </si>
  <si>
    <t>2159    OTROS PASIVOS DIFERIDOS A CORTO PLAZO</t>
  </si>
  <si>
    <t>2199    OTROS PASIVOS CIRCULANTES</t>
  </si>
  <si>
    <t>1121    INVERSIONES FINANCIERAS DE CORTO PLAZO</t>
  </si>
  <si>
    <t>1211    INVERSIONES A LARGO PLAZO</t>
  </si>
  <si>
    <t>1124    INGRESOS POR RECUPERAR A CORTO PLAZO</t>
  </si>
  <si>
    <t>1125    DEUDORES POR ANTICIPOS DE TESORERÍA A CORTO PLAZO</t>
  </si>
  <si>
    <t>1270    ACTIVOS DIFERIDOS</t>
  </si>
  <si>
    <t>2240    PASIVO DIFERIDO A LARGO PLAZO</t>
  </si>
  <si>
    <t>1110    FLUJO DE EFECTIVO</t>
  </si>
  <si>
    <t>NOTAS</t>
  </si>
  <si>
    <t>DESCRIPCIÓN</t>
  </si>
  <si>
    <t>NOTAS A LOS ESTADOS FINANCIEROS</t>
  </si>
  <si>
    <t>2013</t>
  </si>
  <si>
    <t>Núm. Contrato de Crédito</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</si>
  <si>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</si>
  <si>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</si>
  <si>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</si>
  <si>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</si>
  <si>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</si>
  <si>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</si>
  <si>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</si>
  <si>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</si>
  <si>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</si>
  <si>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</si>
  <si>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</si>
  <si>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</si>
  <si>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</si>
  <si>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</si>
  <si>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</si>
  <si>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</si>
  <si>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Adeudos de ejercicios fiscales anteriores (ADEFAS)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</si>
  <si>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</si>
  <si>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</si>
  <si>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</si>
  <si>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</si>
  <si>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</si>
  <si>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4. Total de Gasto Contable (4 = 1 - 2 + 3)</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</si>
  <si>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</si>
  <si>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</si>
  <si>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</si>
  <si>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</si>
  <si>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</si>
  <si>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</si>
  <si>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</si>
  <si>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</si>
  <si>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</si>
  <si>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</si>
  <si>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</si>
  <si>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4. Ingresos Contables (4 = 1 + 2 - 3)</t>
  </si>
  <si>
    <t>CONCILIACIÓN ENTRE LOS INGRESOS PRESUPUESTARIOS Y CONTABLES</t>
  </si>
  <si>
    <t>CONCILIACIÓN ENTRE LOS EGRESOS PRESUPUESTARIOS Y LOS GASTOS CONTABLES</t>
  </si>
  <si>
    <t>I. NOTAS DE DESGLOSE:</t>
  </si>
  <si>
    <t>II. DE MEMORIA (DE ORDEN):</t>
  </si>
  <si>
    <t>INFORMACIÓN CONTABLE</t>
  </si>
  <si>
    <t>Amortización de la deuda pública</t>
  </si>
  <si>
    <t>Otros ingresos presupuestarios no contables</t>
  </si>
  <si>
    <t>Otros egresos presupuestales no contables</t>
  </si>
  <si>
    <t>Otros gastos</t>
  </si>
  <si>
    <t>Otros gastos contables no presupuestales</t>
  </si>
  <si>
    <t>3. Más gastos contables no presupuestales</t>
  </si>
  <si>
    <t>00</t>
  </si>
  <si>
    <t>2014</t>
  </si>
  <si>
    <t>5000    GASTOS Y OTRAS PERDIDAS</t>
  </si>
  <si>
    <t>2160    FONDOS Y BIENES DE TERCEROS EN GARANTÍA Y/O ADMINISTRACION A CORTO PLAZO</t>
  </si>
  <si>
    <t>Memoria</t>
  </si>
  <si>
    <t>1115    FONDOS CON AFECTACIÓN ESPECÍFICA</t>
  </si>
  <si>
    <t>5800-6100-6300</t>
  </si>
  <si>
    <t>Conciliacion_Ig</t>
  </si>
  <si>
    <t>Conciliacion_Eg</t>
  </si>
  <si>
    <t>1261    DEPRECIACIÓN ACUMULADA DE BIENES INMUEBLES</t>
  </si>
  <si>
    <t>1262    DEPRECIACIÓN ACUMULADA DE INFRAESTRUCTURA</t>
  </si>
  <si>
    <t>1263    DEPRECIACIÓN ACUMULADA DE BIENES MUEBLES</t>
  </si>
  <si>
    <t>1264    DETERIORO ACUMULADO DE ACTIVOS BIOLÓGICOS</t>
  </si>
  <si>
    <t>1265    AMORTIZACIÓN ACUMULADA DE ACTIVOS INTANGIBLES</t>
  </si>
  <si>
    <t>NOTA:     EFE-03</t>
  </si>
  <si>
    <t>TOTAL_1140</t>
  </si>
  <si>
    <t>TOTAL_1150</t>
  </si>
  <si>
    <t>TOTAL_1114</t>
  </si>
  <si>
    <t>TOTAL_1115</t>
  </si>
  <si>
    <t>TOTAL_1121</t>
  </si>
  <si>
    <t>TOTAL_1211</t>
  </si>
  <si>
    <t>TOTAL_1122</t>
  </si>
  <si>
    <t>TOTAL_1124</t>
  </si>
  <si>
    <t>TOTAL_1123</t>
  </si>
  <si>
    <t>TOTAL_1125</t>
  </si>
  <si>
    <t>TOTAL_1131</t>
  </si>
  <si>
    <t>TOTAL_1213</t>
  </si>
  <si>
    <t>TOTAL_1214</t>
  </si>
  <si>
    <t>TOTA_1230</t>
  </si>
  <si>
    <t>TOTAL_1240</t>
  </si>
  <si>
    <t>TOTAL_1261</t>
  </si>
  <si>
    <t>TOTAL_1262</t>
  </si>
  <si>
    <t>TOTAL_1264</t>
  </si>
  <si>
    <t>TOTAL_1263</t>
  </si>
  <si>
    <t>TOTAL_1250</t>
  </si>
  <si>
    <t>TOTAL_1265</t>
  </si>
  <si>
    <t>TOTAL_1270</t>
  </si>
  <si>
    <t>TOTAL_1290</t>
  </si>
  <si>
    <t>Método de depreciación</t>
  </si>
  <si>
    <t>Tasa</t>
  </si>
  <si>
    <t>1190    OTROS ACTIVOS CIRCULANTES</t>
  </si>
  <si>
    <t>TOTAL_1190</t>
  </si>
  <si>
    <t>2110    CUENTAS POR PAGAR A CORTO PLAZO</t>
  </si>
  <si>
    <t>2120   DOCUMENTOS POR PAGAR A CORTO PLAZO</t>
  </si>
  <si>
    <t>TOTAL_2110</t>
  </si>
  <si>
    <t>TOTAL_2120</t>
  </si>
  <si>
    <t>2250    FONDOS Y BIENES DE TERCEROS EN GARANTÍA Y/O ADMINISTRACION A LARGO PLAZO</t>
  </si>
  <si>
    <t>TOTAL_2160</t>
  </si>
  <si>
    <t>TOTAL_2250</t>
  </si>
  <si>
    <t>TOTAL_2159</t>
  </si>
  <si>
    <t>TOTAL_2240</t>
  </si>
  <si>
    <t>TOTAL_2199</t>
  </si>
  <si>
    <t>NOTA:         ESF-14</t>
  </si>
  <si>
    <t>4100  INGRESOS DE GESTIÓN</t>
  </si>
  <si>
    <t>4200  PARTICIPACIONES, APORTACIONES, TRANSFERENCIAS, ASIGNACIONES, SUBSIDIOS Y OTRAS AYUDAS</t>
  </si>
  <si>
    <r>
      <t xml:space="preserve">NOTAS A LOS ESTADOS FINANCIEROS DE </t>
    </r>
    <r>
      <rPr>
        <b/>
        <sz val="8"/>
        <color indexed="10"/>
        <rFont val="Arial"/>
        <family val="2"/>
      </rPr>
      <t>TRIMESTRE</t>
    </r>
    <r>
      <rPr>
        <b/>
        <sz val="8"/>
        <rFont val="Arial"/>
        <family val="2"/>
      </rPr>
      <t xml:space="preserve"> DE </t>
    </r>
    <r>
      <rPr>
        <b/>
        <sz val="8"/>
        <color indexed="10"/>
        <rFont val="Arial"/>
        <family val="2"/>
      </rPr>
      <t>2016</t>
    </r>
  </si>
  <si>
    <t>TOTAL_4100</t>
  </si>
  <si>
    <t>EFE-03</t>
  </si>
  <si>
    <t>CONCILIACIÓN DEL FLUJO DE EFECTIVO</t>
  </si>
  <si>
    <t>1126    PRÉSTAMOS OTORGADOS A CORTO PLAZO</t>
  </si>
  <si>
    <t>TOTAL_1126</t>
  </si>
  <si>
    <t>1129    OTROS DERECHOS A RECIBIR EFECTIVO O EQUIVALENTES A CORTO PLAZO</t>
  </si>
  <si>
    <t>TOTAL_1129</t>
  </si>
  <si>
    <t>1130    DERECHOS A RECIBIR BIENES O SERVICIOS</t>
  </si>
  <si>
    <t>TOTAL_1130</t>
  </si>
  <si>
    <t>1221    DOCUMENTOS POR COBRAR A LARGO PLAZO</t>
  </si>
  <si>
    <t>TOTAL_1221</t>
  </si>
  <si>
    <t>1222    DEUDORES DIVERSOS A LARGO PLAZO</t>
  </si>
  <si>
    <t>TOTAL_1222</t>
  </si>
  <si>
    <t>1224    PRÉSTAMOS OTORGADOS A LARGO PLAZO</t>
  </si>
  <si>
    <t>TOTAL_1224</t>
  </si>
  <si>
    <t>1229    OTROS DERECHOS A RECIBIR EFECTIVO O EQUIVALENTES A LARGO PLAZO</t>
  </si>
  <si>
    <t>TOTAL_1229</t>
  </si>
  <si>
    <t>TOTAL_4200</t>
  </si>
  <si>
    <t>TOTAL_4300</t>
  </si>
  <si>
    <t>TOTAL_4500</t>
  </si>
  <si>
    <t>TOTAL_3100</t>
  </si>
  <si>
    <t>TOTAL_3200</t>
  </si>
  <si>
    <t>1230  BIENES INMUEBLES, INFRAESTRUCTURA Y CONSTRUCCIONES EN PROCESO</t>
  </si>
  <si>
    <t>1240 Y 1250  BIENES MUEBLES E INTANGIBLES</t>
  </si>
  <si>
    <t>TOTAL 1240 Y 1250</t>
  </si>
  <si>
    <t>TOTAL 1230</t>
  </si>
  <si>
    <t>NOTA:    EA-03</t>
  </si>
  <si>
    <t>NOTA:   EA-02</t>
  </si>
  <si>
    <t>NOTA:   EA-01</t>
  </si>
  <si>
    <t>EA-01</t>
  </si>
  <si>
    <t>EA-02</t>
  </si>
  <si>
    <t>EA-03</t>
  </si>
  <si>
    <t>Finan. Dispuesto</t>
  </si>
  <si>
    <t>OTROS GASTOS Y PÉRDIDAS EXTRAORDINARIAS</t>
  </si>
  <si>
    <t>Estimaciones por pérdida o deterioro de activos circulantes</t>
  </si>
  <si>
    <t>Estimaciones por pérdida o deterioro de activos no circulantes</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</si>
  <si>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</si>
  <si>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</si>
  <si>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</si>
  <si>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</si>
  <si>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</si>
  <si>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</si>
  <si>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</si>
  <si>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</si>
  <si>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</si>
  <si>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</si>
  <si>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</si>
  <si>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</si>
  <si>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</si>
  <si>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</si>
  <si>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</si>
  <si>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</si>
  <si>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</si>
  <si>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</si>
  <si>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Resultado por posición monetaria</t>
  </si>
  <si>
    <t>Pérdidas por participación patrimonial</t>
  </si>
  <si>
    <t>Otros gastos varios</t>
  </si>
  <si>
    <t>INVERSIÓN PÚBLICA</t>
  </si>
  <si>
    <t>Inversión pública no capitalizable</t>
  </si>
  <si>
    <t>Construcción en bienes no capitalizable</t>
  </si>
  <si>
    <t>@se6#16</t>
  </si>
  <si>
    <t>Bajo protesta de decir verdad declaramos que los Estados Financieros y sus notas, son razonablemente correctos y son responsabilidad del emisor.</t>
  </si>
  <si>
    <t>1-1-1-4-0-0022</t>
  </si>
  <si>
    <t>INV BAJIO PLAN DE GOBIERNO 14756310101</t>
  </si>
  <si>
    <t>Plan Gobierno</t>
  </si>
  <si>
    <t>1-1-1-4-0-0040</t>
  </si>
  <si>
    <t>INV BAJIO MESA DE DINERO 1475631</t>
  </si>
  <si>
    <t>1-1-1-4-0-0049</t>
  </si>
  <si>
    <t>INV BAJIO 12419594 RAMO 33 2014 RURAL</t>
  </si>
  <si>
    <t>1-1-1-4-0-0051</t>
  </si>
  <si>
    <t>INV BAJIO 12394847 RETENCIONES INST CAPACIT IND CONST</t>
  </si>
  <si>
    <t>1-1-1-4-0-0052</t>
  </si>
  <si>
    <t>INV BAJIO 13015987 RAMO 33 2015 COMISION AGUA POTABLE</t>
  </si>
  <si>
    <t>1-1-1-4-0-0054</t>
  </si>
  <si>
    <t>BAJIO 14020028 RAMO 33 RURAL 2015</t>
  </si>
  <si>
    <t>1-1-1-4-0-0055</t>
  </si>
  <si>
    <t>INV BAJIO 142182420101 REHAB Y AMP RED DRENAJE SAN ROQUE 3RA</t>
  </si>
  <si>
    <t>1-1-1-4-0-0058</t>
  </si>
  <si>
    <t>INV BAJIO 14743371 CEAG-RURAL 2014 Y PROSSAPYS 2015</t>
  </si>
  <si>
    <t>1-1-1-4-0-0060</t>
  </si>
  <si>
    <t>INVBAJIO14894737 PROSANEAR 2015</t>
  </si>
  <si>
    <t>1-1-1-4-0-0061</t>
  </si>
  <si>
    <t>INV BAJIO 15552060 EMBOVEDADO CANAL SALIDA A PUEBLO NUEVO (C</t>
  </si>
  <si>
    <t>1-1-1-4-0-0062</t>
  </si>
  <si>
    <t>INV BAJIO 157618850101 DEVOLUCION IVA</t>
  </si>
  <si>
    <t>1-1-2-2-0-0013</t>
  </si>
  <si>
    <t>SUBSIDIO PARA EL  EMPLEO</t>
  </si>
  <si>
    <t>1-1-2-2-0-0019</t>
  </si>
  <si>
    <t>DEVOLUCION DE IVA</t>
  </si>
  <si>
    <t>1-1-2-2-0-0024</t>
  </si>
  <si>
    <t>INGRESOS POR CONVENIO</t>
  </si>
  <si>
    <t>1-1-2-2-0-0025</t>
  </si>
  <si>
    <t>INGRESOS X PARTICIPACIONES</t>
  </si>
  <si>
    <t>1-1-2-4-0-0001-005</t>
  </si>
  <si>
    <t>OTROS</t>
  </si>
  <si>
    <t>1-1-2-4-0-0001-006</t>
  </si>
  <si>
    <t>ANTICIPOS</t>
  </si>
  <si>
    <t>1-1-2-4-0-0001-007</t>
  </si>
  <si>
    <t>AGUA,DREN,TRATAM AGUA RESIDUAL PRESENTE MES</t>
  </si>
  <si>
    <t>1-1-2-4-0-0001-009</t>
  </si>
  <si>
    <t>REZAGOS 2015</t>
  </si>
  <si>
    <t>1-1-2-3-0-0001-007</t>
  </si>
  <si>
    <t>DEUDORES VARIOS</t>
  </si>
  <si>
    <t>Gastos por comprobar</t>
  </si>
  <si>
    <t>dentro del plazo</t>
  </si>
  <si>
    <t>1-1-2-3-0-0001-211</t>
  </si>
  <si>
    <t>OROZCO COVARRUBIAS J ENCARNACION</t>
  </si>
  <si>
    <t>1-1-2-3-0-0001-322</t>
  </si>
  <si>
    <t>BANDA GALLARDO ESTEBAN JESUS</t>
  </si>
  <si>
    <t>1-1-2-3-0-0001-352</t>
  </si>
  <si>
    <t>CARRANZA CAMACHO OMAR</t>
  </si>
  <si>
    <t>1-1-2-3-0-0001-487</t>
  </si>
  <si>
    <t>SELLMAN NIEBLAS BRENDA NATALI</t>
  </si>
  <si>
    <t>1-1-2-3-0-0001-578</t>
  </si>
  <si>
    <t>FUENTES VILLA JULIO CESAR</t>
  </si>
  <si>
    <t>1-1-2-3-0-0003-004</t>
  </si>
  <si>
    <t>FALTANTES DE INVENTARIO</t>
  </si>
  <si>
    <t>faltante de almacen materiales</t>
  </si>
  <si>
    <t>ya sobre paso el plazo</t>
  </si>
  <si>
    <t>1-1-2-3-0-0003-204</t>
  </si>
  <si>
    <t>SOLORZANO MATA ARNULFO</t>
  </si>
  <si>
    <t>Compra de terreno, escritura pendiente</t>
  </si>
  <si>
    <t>1-1-2-3-0-0003-463</t>
  </si>
  <si>
    <t>SUPERSERROT SA DE CV</t>
  </si>
  <si>
    <t xml:space="preserve">Compra de material </t>
  </si>
  <si>
    <t>1-1-2-3-0-0003-470</t>
  </si>
  <si>
    <t>METTLET TOLEDO SA DE CV</t>
  </si>
  <si>
    <t xml:space="preserve">1131  ANTICIPO A PROVEEDORES POR ADQUISICION DE BIENES Y PRESTACION DE SERVICIOS A CORTO PLAZO </t>
  </si>
  <si>
    <t>1-1-3-1-0-0064</t>
  </si>
  <si>
    <t>GRUPO AMDS SA DE CV</t>
  </si>
  <si>
    <t>1-1-3-1-0-0066</t>
  </si>
  <si>
    <t>EDENRED MEXICO SA DE CV</t>
  </si>
  <si>
    <t>1134    ANTICIPO A CONTRATISTAS POR OBRAS PÚBLICAS A CORTO PLAZO</t>
  </si>
  <si>
    <t>1-1-3-4-0-0001</t>
  </si>
  <si>
    <t>PERFORACIONES Y ADEMES DEL BAJIO SA DE CV</t>
  </si>
  <si>
    <t>1-1-3-4-0-0073</t>
  </si>
  <si>
    <t>CONSTRUCCIONES JUGARCA SA DE CV</t>
  </si>
  <si>
    <t>1-1-3-4-0-0082</t>
  </si>
  <si>
    <t>GONZALEZ REYNOSO VIRGILIO</t>
  </si>
  <si>
    <t>1-1-3-4-0-0085</t>
  </si>
  <si>
    <t>CONSORCIO URBANIZADOR ARECO SA DE CV</t>
  </si>
  <si>
    <t>1-1-3-4-0-0093</t>
  </si>
  <si>
    <t>ESPINOZA INGENIEROS CONSTRUCTORES SA DE CV</t>
  </si>
  <si>
    <t>1-1-3-4-0-0096</t>
  </si>
  <si>
    <t>LOPEZ LOPEZ MA SOLEDAD ALEJANDRA</t>
  </si>
  <si>
    <t>1-1-3-4-0-0097</t>
  </si>
  <si>
    <t>PROMOTORA DE DESARROLLO SA DE CV</t>
  </si>
  <si>
    <t>1-1-3-4-0-0098</t>
  </si>
  <si>
    <t>ASTUDILLO ESPECIALISTA SA DE CV</t>
  </si>
  <si>
    <t>1-1-3-4-0-0108</t>
  </si>
  <si>
    <t>GUEVARA VENTURA ALEJANDRO</t>
  </si>
  <si>
    <t>1-1-3-4-0-0109</t>
  </si>
  <si>
    <t>TRICONICA PERFORACIONES Y CONSTRUCCIONES SA DE CV</t>
  </si>
  <si>
    <t>1-1-3-4-0-0114</t>
  </si>
  <si>
    <t>ORTEGA ALVAREZ HUGO ENRIQUE</t>
  </si>
  <si>
    <t>1-1-3-4-0-0122</t>
  </si>
  <si>
    <t>URBANIZADORA DE CUERAMARO SA DE CV</t>
  </si>
  <si>
    <t>1-1-3-4-0-0128</t>
  </si>
  <si>
    <t>ESTRADA CHAVEZ JESUS SALVADOR</t>
  </si>
  <si>
    <t>1-1-3-4-0-0129</t>
  </si>
  <si>
    <t>TEGNOCON SA DE CV</t>
  </si>
  <si>
    <t>1-1-3-4-0-0131</t>
  </si>
  <si>
    <t>COMHUC SA DE CV</t>
  </si>
  <si>
    <t>1-1-3-4-0-0132</t>
  </si>
  <si>
    <t>PUGA SERAFIN ENRIQUE</t>
  </si>
  <si>
    <t>1-1-3-4-0-0134</t>
  </si>
  <si>
    <t>LA CADENA CENTRO DE SERVICIO SA DE CV</t>
  </si>
  <si>
    <t>1-1-3-4-0-0135</t>
  </si>
  <si>
    <t>HEMCA Y ASOCIADOS SA DE CV</t>
  </si>
  <si>
    <t>1-1-3-4-0-0136</t>
  </si>
  <si>
    <t>MILJIM CONSTRUCCIONES SA DE CV</t>
  </si>
  <si>
    <t>1-1-3-4-0-0137</t>
  </si>
  <si>
    <t xml:space="preserve">CONSTRUCTORA DE ANTEPROYECTOS TERRACERIAS Y SERVICIOS SA DE </t>
  </si>
  <si>
    <t>1-1-3-4-0-0138</t>
  </si>
  <si>
    <t>CERVANTES PEREZ FELIPE</t>
  </si>
  <si>
    <t>1-1-3-4-0-0140</t>
  </si>
  <si>
    <t>SANCHEZ GALVAN ANTONIO</t>
  </si>
  <si>
    <t>1-1-3-4-0-0143</t>
  </si>
  <si>
    <t>CONSTRUCTORA RESTAURAQ SA</t>
  </si>
  <si>
    <t>1-1-3-4-0-0144</t>
  </si>
  <si>
    <t>BEDIA BRISEÑO GUILLERMO</t>
  </si>
  <si>
    <t>1-1-3-4-0-0145</t>
  </si>
  <si>
    <t>VIALIDADES Y CONSTRUCCIONES EL TREBOL SA DE CV</t>
  </si>
  <si>
    <t>1-1-3-4-0-0147</t>
  </si>
  <si>
    <t>GONZALEZ GARCIA FERNANDO</t>
  </si>
  <si>
    <t>1-1-3-4-0-0148</t>
  </si>
  <si>
    <t>CONSTRUCCION Y  VALUACION COBEBA SA DE CV</t>
  </si>
  <si>
    <t>1-1-3-4-0-0149</t>
  </si>
  <si>
    <t>ARAIZA AGUILERA JOSE JUAN</t>
  </si>
  <si>
    <t>1-1-3-4-0-0150</t>
  </si>
  <si>
    <t>STORMWATER SOLUCIONES AMBIENTALES SA DE CV</t>
  </si>
  <si>
    <t>1-1-3-4-0-0151</t>
  </si>
  <si>
    <t>GRANADOS GUDIÑO JORGE GARCIA</t>
  </si>
  <si>
    <t>1-1-3-4-0-0154</t>
  </si>
  <si>
    <t>COMPACTO DEL CENTRO PROYECTO Y CONSTRUCCION SA DE CV</t>
  </si>
  <si>
    <t>1-1-3-4-0-0155</t>
  </si>
  <si>
    <t>EMPRESA DE MANTENIMIENTO VERSATIL PARA LA INGENIERIA SA DE C</t>
  </si>
  <si>
    <t>1-1-3-4-0-0156</t>
  </si>
  <si>
    <t>REDCONA SA DE CV</t>
  </si>
  <si>
    <t>1-1-3-4-0-0157</t>
  </si>
  <si>
    <t>VEESGAL CONSTRUCCIONES SA DE CV</t>
  </si>
  <si>
    <t>1-1-3-4-0-0158</t>
  </si>
  <si>
    <t>HERNANDEZ GONZALEZ JUVENAL</t>
  </si>
  <si>
    <t>1-1-3-4-0-0159</t>
  </si>
  <si>
    <t>ALVARADO AMADOR MARIA ISABELA</t>
  </si>
  <si>
    <t>1-1-3-4-0-0160</t>
  </si>
  <si>
    <t>LOR CONSULTORES Y CONSTRUCTORES SA DE CV</t>
  </si>
  <si>
    <t>1-1-3-4-0-0161</t>
  </si>
  <si>
    <t>URBANIZADORA Y CONSTRUCTORA GUTMEL S DE RL DE CV</t>
  </si>
  <si>
    <t>1-1-3-4-0-0162</t>
  </si>
  <si>
    <t>CONSTRUCTORA E INMOBILIARIA LEAL Y CAMARENA SA DE CV</t>
  </si>
  <si>
    <t>1-1-3-4-0-0163</t>
  </si>
  <si>
    <t>MAQUINARIA Y ASOCIADOS SA DE CV</t>
  </si>
  <si>
    <t>1-1-3-4-0-0164</t>
  </si>
  <si>
    <t>ECO PERFORACIONES Y CONSTRUCCIONES SA DE CV</t>
  </si>
  <si>
    <t>1-1-3-4-0-0165</t>
  </si>
  <si>
    <t>COABSA SA DE CV</t>
  </si>
  <si>
    <t>1-1-5-1-1-0001</t>
  </si>
  <si>
    <t>ART DIVERSOS Y PAPELERIA</t>
  </si>
  <si>
    <t>1-1-5-1-3-0002</t>
  </si>
  <si>
    <t>REFACCIONES Y MATERIAL DE OPERACION</t>
  </si>
  <si>
    <t>1-1-5-1-3-0006</t>
  </si>
  <si>
    <t>OBRAS POR COOPERACION</t>
  </si>
  <si>
    <t>1-1-5-1-3-0007</t>
  </si>
  <si>
    <t>SOBRANTES DE OBRA</t>
  </si>
  <si>
    <t>1-1-5-1-3-0008</t>
  </si>
  <si>
    <t>RESERVA PARA INV OBS Y LENTO MOV</t>
  </si>
  <si>
    <t>1-2-3-1</t>
  </si>
  <si>
    <t>TERRENOS</t>
  </si>
  <si>
    <t>DEPREC. MENSUAL</t>
  </si>
  <si>
    <t>1-2-3-3</t>
  </si>
  <si>
    <t>EDIFICIOS NO HABITACIONALES</t>
  </si>
  <si>
    <t>1-2-3-4</t>
  </si>
  <si>
    <t>INFRAESTRUCTURA</t>
  </si>
  <si>
    <t>1-2-3-5</t>
  </si>
  <si>
    <t>CONSTRUCCIONES EN PROCESO EN BIENES DE DOMINIO PUBLICO</t>
  </si>
  <si>
    <t>1-2-3-6</t>
  </si>
  <si>
    <t>CONSTRUCCIONES EN PROCESO EN BIENES PROPIOS</t>
  </si>
  <si>
    <t>1-2-4-1</t>
  </si>
  <si>
    <t>MOBILIARIO Y EQUIPO DE ADMINISTRACION</t>
  </si>
  <si>
    <t>1-2-4-2</t>
  </si>
  <si>
    <t>MOBILIARIO Y EQUIPO EDUCACIONAL Y RECREATIVO</t>
  </si>
  <si>
    <t>1-2-4-3</t>
  </si>
  <si>
    <t>EQUIPO E INSTRUMENTAL MEDICO Y DE LABORATORIO</t>
  </si>
  <si>
    <t>1-2-4-4</t>
  </si>
  <si>
    <t>EQUIPO DE TRANSPORTE</t>
  </si>
  <si>
    <t>1-2-4-6</t>
  </si>
  <si>
    <t>MAQUINARIA, OTROS EQUIPOS Y HERRAMIENTAS</t>
  </si>
  <si>
    <t>1-2-6-1</t>
  </si>
  <si>
    <t>DEPRECIACION ACUMULADA DE INMUEBLES</t>
  </si>
  <si>
    <t>1-2-6-2</t>
  </si>
  <si>
    <t>DEPRECIACION ACUMULADA DE INFRAESTRUCTURA</t>
  </si>
  <si>
    <t>1-2-6-3</t>
  </si>
  <si>
    <t>DEPRECIACION ACUMULADA DE BIENES MUEBLES</t>
  </si>
  <si>
    <t>1-2-5-1</t>
  </si>
  <si>
    <t>SOFTWARE</t>
  </si>
  <si>
    <t>Por tiempo</t>
  </si>
  <si>
    <t>1-2-6-5</t>
  </si>
  <si>
    <t>AMORTIZACION ACUMULADA DE ACTIVOS INTANGIBLES</t>
  </si>
  <si>
    <t>1-2-7-9</t>
  </si>
  <si>
    <t>OTROS ACTIVOS DIFERIDOS</t>
  </si>
  <si>
    <t>2-1-1-2-0</t>
  </si>
  <si>
    <t>PROVEEDORES POR PAGAR A CORTO PLAZO</t>
  </si>
  <si>
    <t>2-1-1-2-0-0009</t>
  </si>
  <si>
    <t>ASTROFOTO PAPELERIA, S.A. DE C.V.</t>
  </si>
  <si>
    <t>2-1-1-2-0-0022</t>
  </si>
  <si>
    <t>INDUSTRIAL KEM DE LEON SA DE CV</t>
  </si>
  <si>
    <t>2-1-1-2-0-0025</t>
  </si>
  <si>
    <t>HURTADO ALVARADO JULIAN IGNACIO</t>
  </si>
  <si>
    <t>2-1-1-2-0-0047</t>
  </si>
  <si>
    <t>COMPU ACCESORIOS DEL CENTRO SA DE CV</t>
  </si>
  <si>
    <t>2-1-1-2-0-0068</t>
  </si>
  <si>
    <t>INGENIERIA Y DESARROLLO DEL AGUA, SA DE CV</t>
  </si>
  <si>
    <t>2-1-1-2-0-0082</t>
  </si>
  <si>
    <t>BERISTAIN SILVA MARIA EDDA</t>
  </si>
  <si>
    <t>2-1-1-2-0-0085</t>
  </si>
  <si>
    <t>SURO, SA DE CV</t>
  </si>
  <si>
    <t>2-1-1-2-0-0090</t>
  </si>
  <si>
    <t>CONTROL TECNICO Y REPRESENTACIONES, SA DE CV</t>
  </si>
  <si>
    <t>2-1-1-2-0-0270</t>
  </si>
  <si>
    <t>SOLIS MEDINA MARTIN</t>
  </si>
  <si>
    <t>2-1-1-2-0-0354</t>
  </si>
  <si>
    <t>CONSORCIO CIENTIFICO DEL BAJIO, SA DE CV</t>
  </si>
  <si>
    <t>2-1-1-2-0-0371</t>
  </si>
  <si>
    <t>SANDOVAL ROMO RAYMUNDO</t>
  </si>
  <si>
    <t>2-1-1-2-0-0410</t>
  </si>
  <si>
    <t>GAS BUTANO DEL BAJIO SA DE CV</t>
  </si>
  <si>
    <t>2-1-1-2-0-0424</t>
  </si>
  <si>
    <t>MERCOFRAS DE MEXICO, SA DE CV</t>
  </si>
  <si>
    <t>2-1-1-2-0-0455</t>
  </si>
  <si>
    <t>MULTISIGNOS SA DE CV</t>
  </si>
  <si>
    <t>2-1-1-2-0-0563</t>
  </si>
  <si>
    <t>ALMAGUER STEFFANI ESPERANZA DEL CARMEN</t>
  </si>
  <si>
    <t>2-1-1-2-0-0574</t>
  </si>
  <si>
    <t>RODRIGUEZ ORTIZ LUIS GERARDO</t>
  </si>
  <si>
    <t>2-1-1-2-0-0621</t>
  </si>
  <si>
    <t>ECHEVESTE TORRES ANDRES GUSTAVO</t>
  </si>
  <si>
    <t>2-1-1-2-0-0635</t>
  </si>
  <si>
    <t>FERRETERIA Y MATERIALES BALBOA, SA DE CV</t>
  </si>
  <si>
    <t>2-1-1-2-0-0671</t>
  </si>
  <si>
    <t>SEPSA SERVICIOS INTEGRALES SA DE CV</t>
  </si>
  <si>
    <t>2-1-1-2-0-0814</t>
  </si>
  <si>
    <t>FORMAS GENERALES, SA DE CV</t>
  </si>
  <si>
    <t>2-1-1-2-0-0832</t>
  </si>
  <si>
    <t>VEHICULOS DE GUANAJUATO, S.A. DE C.V.</t>
  </si>
  <si>
    <t>2-1-1-2-0-0852</t>
  </si>
  <si>
    <t>FLORES CHAVEZ GUILLERMO</t>
  </si>
  <si>
    <t>2-1-1-2-0-0892</t>
  </si>
  <si>
    <t>BARAJAS OCHOA VALENTIN</t>
  </si>
  <si>
    <t>2-1-1-2-0-0915</t>
  </si>
  <si>
    <t>GUERRA CORDERO ESTEBAN</t>
  </si>
  <si>
    <t>2-1-1-2-0-0963</t>
  </si>
  <si>
    <t>PAPELERIA Y EQUIPOS ARIEL S.A. DE C.V.</t>
  </si>
  <si>
    <t>2-1-1-2-0-1062</t>
  </si>
  <si>
    <t>SOTO RIVERA LAURA ADRIANA</t>
  </si>
  <si>
    <t>2-1-1-2-0-1087</t>
  </si>
  <si>
    <t>DISGAN SA DE CV</t>
  </si>
  <si>
    <t>2-1-1-2-0-1148</t>
  </si>
  <si>
    <t>SISTEMAS Y MULTISERVICIOS ELECTRICOS SA DE CV</t>
  </si>
  <si>
    <t>2-1-1-2-0-1175</t>
  </si>
  <si>
    <t>PROVEDORA DE UNIFORMES DEL CENTRO SA DE CV</t>
  </si>
  <si>
    <t>2-1-1-2-0-1176</t>
  </si>
  <si>
    <t>SESHIR SA DE CV</t>
  </si>
  <si>
    <t>2-1-1-2-0-1200</t>
  </si>
  <si>
    <t>REYES MEZA EMMANUEL</t>
  </si>
  <si>
    <t>2-1-1-2-0-1346</t>
  </si>
  <si>
    <t>STORMWATER SOLUCIONES AMBIENTALES S.A. DE C.V.</t>
  </si>
  <si>
    <t>2-1-1-2-0-1377</t>
  </si>
  <si>
    <t>ANDRADE MANCILLA MAXIMO</t>
  </si>
  <si>
    <t>2-1-1-2-0-1442</t>
  </si>
  <si>
    <t>PROMOTORA DE ACEROS ESPECIALES SA DE CV</t>
  </si>
  <si>
    <t>2-1-1-2-0-1452</t>
  </si>
  <si>
    <t>INTEGRACION Y SERVICIOS DE T.I.C. SA DE CV</t>
  </si>
  <si>
    <t>2-1-1-2-0-1524</t>
  </si>
  <si>
    <t>HERNANDEZ BOTELLO BRENDA CECILIA</t>
  </si>
  <si>
    <t>2-1-1-2-0-1642</t>
  </si>
  <si>
    <t>HERNANDEZ ITURRIAGA PAULINA ELIZETTE</t>
  </si>
  <si>
    <t>2-1-1-2-0-1665</t>
  </si>
  <si>
    <t>COMERCIALIZADORA BRIDOVA SA DE CV</t>
  </si>
  <si>
    <t>2-1-1-2-0-1702</t>
  </si>
  <si>
    <t>AGUA INMACULADA SA DE CV</t>
  </si>
  <si>
    <t>2-1-1-2-0-1720</t>
  </si>
  <si>
    <t>MEDIDORES DELAUNET SA P I DE CV</t>
  </si>
  <si>
    <t>2-1-1-2-0-1724</t>
  </si>
  <si>
    <t>AUTOS GP IRAPUATO SA DE CV</t>
  </si>
  <si>
    <t>2-1-1-2-0-1877</t>
  </si>
  <si>
    <t>GONZALEZ VALLEJO JUANA MARIA</t>
  </si>
  <si>
    <t>2-1-1-2-0-1945</t>
  </si>
  <si>
    <t>DURAN RAMOS JUAN MOISES</t>
  </si>
  <si>
    <t>2-1-1-2-0-1997</t>
  </si>
  <si>
    <t>LEMUS RAZO LUIS DAVID</t>
  </si>
  <si>
    <t>2-1-1-2-0-2053</t>
  </si>
  <si>
    <t>CONTROL PRINT ENTER SA DE CV</t>
  </si>
  <si>
    <t>2-1-1-2-0-2060</t>
  </si>
  <si>
    <t>PRAXAIR MEXICO S DE RL DE CV</t>
  </si>
  <si>
    <t>2-1-1-2-0-2066</t>
  </si>
  <si>
    <t>RISAN COSMETICS SA DE CV</t>
  </si>
  <si>
    <t>2-1-1-2-0-2067</t>
  </si>
  <si>
    <t>GRUPO EVJA SA DE CV</t>
  </si>
  <si>
    <t>2-1-1-2-0-2075</t>
  </si>
  <si>
    <t>URBANIZADORA PROMOTORA Y DISEÑOS CABA SA DE CV</t>
  </si>
  <si>
    <t>2-1-1-2-0-2086</t>
  </si>
  <si>
    <t>ESQUIVEL ESPINOSA MARIA FRANCISCA CECILIA</t>
  </si>
  <si>
    <t>2-1-1-2-0-2089</t>
  </si>
  <si>
    <t>CONTRERAS RIVERA NOEL</t>
  </si>
  <si>
    <t>2-1-1-2-0-2094</t>
  </si>
  <si>
    <t>REACTIVOS Y EQUIPO SA DE CV</t>
  </si>
  <si>
    <t>2-1-1-2-0-2103</t>
  </si>
  <si>
    <t>ARELLANO PROA FREDY GUILLERMO</t>
  </si>
  <si>
    <t>2-1-1-2-0-2105</t>
  </si>
  <si>
    <t>TUBOS Y CONDUCTORES HIDRAULICOS SA DE CV</t>
  </si>
  <si>
    <t>2-1-1-2-0-2107</t>
  </si>
  <si>
    <t>HAESA COMERCIAL SA DE CV</t>
  </si>
  <si>
    <t>2-1-1-2-0-2111</t>
  </si>
  <si>
    <t>ARVICENTRO SA DE CV</t>
  </si>
  <si>
    <t>2-1-1-2-0-2116</t>
  </si>
  <si>
    <t>CONSTRUCCIONES ARNOLD S HOUSE SA DE CV</t>
  </si>
  <si>
    <t>2-1-1-2-0-2130</t>
  </si>
  <si>
    <t>SUPER SERVICIO SOLIDARIDAD SA DE CV</t>
  </si>
  <si>
    <t>2-1-1-2-0-2132</t>
  </si>
  <si>
    <t>GALLEGOS SANCHEZ JOSE ADRIAN</t>
  </si>
  <si>
    <t>2-1-1-2-0-2147</t>
  </si>
  <si>
    <t>ALVAREZ LEDESMA FELIPE DE JESUS RODOLFO</t>
  </si>
  <si>
    <t>2-1-1-2-0-2172</t>
  </si>
  <si>
    <t>GRUPO COVAK SA DE CV</t>
  </si>
  <si>
    <t>2-1-1-2-0-2173</t>
  </si>
  <si>
    <t>LEON SOLIS SERGIO</t>
  </si>
  <si>
    <t>2-1-1-2-0-2174</t>
  </si>
  <si>
    <t>PANORAMA SOLUCIONES</t>
  </si>
  <si>
    <t>2-1-1-2-0-2182</t>
  </si>
  <si>
    <t>GONZALEZ GUTIERREZ LUIS ENRIQUE</t>
  </si>
  <si>
    <t>2-1-1-2-0-2183</t>
  </si>
  <si>
    <t>GRUPO PLASMA AUTOMATION SA DE CV</t>
  </si>
  <si>
    <t>2-1-1-2-0-2184</t>
  </si>
  <si>
    <t>AMERKA SA DE CV</t>
  </si>
  <si>
    <t>2-1-1-2-0-2185</t>
  </si>
  <si>
    <t>MARTINEZ SUAREZ DAVID ALEXANDER</t>
  </si>
  <si>
    <t>2-1-1-2-0-0001-015</t>
  </si>
  <si>
    <t>COMERCIALIZADORA FARMACEUTICA SANCHEZ SA DE CV</t>
  </si>
  <si>
    <t>2-1-1-2-0-0001-049</t>
  </si>
  <si>
    <t>2-1-1-3-0</t>
  </si>
  <si>
    <t>CONTRATISTAS POR OBRAS PUBLICAS POR PAGAR A CORTO PLAZO</t>
  </si>
  <si>
    <t>2-1-1-3-0-0100</t>
  </si>
  <si>
    <t>CONSTRUCCIONES  JUGARCA SA DE CV</t>
  </si>
  <si>
    <t>2-1-1-3-0-0119</t>
  </si>
  <si>
    <t>PROMOTORA INMOBILIARIA SALAZAR MARTINEZ</t>
  </si>
  <si>
    <t>2-1-1-3-0-0120</t>
  </si>
  <si>
    <t>ESPINOSA INGENIEROS CONSTRUCTORES SA DE CV</t>
  </si>
  <si>
    <t>2-1-1-3-0-0121</t>
  </si>
  <si>
    <t>CISNEROS RAMIREZ SA DE CV</t>
  </si>
  <si>
    <t>2-1-1-3-0-0124</t>
  </si>
  <si>
    <t>2-1-1-3-0-0125</t>
  </si>
  <si>
    <t>2-1-1-3-0-0134</t>
  </si>
  <si>
    <t>2-1-1-3-0-0140</t>
  </si>
  <si>
    <t>2-1-1-3-0-0147</t>
  </si>
  <si>
    <t>2-1-1-3-0-0154</t>
  </si>
  <si>
    <t>2-1-1-3-0-0156</t>
  </si>
  <si>
    <t>2-1-1-3-0-0169</t>
  </si>
  <si>
    <t>2-1-1-3-0-0171</t>
  </si>
  <si>
    <t>2-1-1-3-0-0174</t>
  </si>
  <si>
    <t>CONSTRUCTORA Y PAVIMENTADORA VISE SA DE CV</t>
  </si>
  <si>
    <t>2-1-1-3-0-0175</t>
  </si>
  <si>
    <t>2-1-1-3-0-0191</t>
  </si>
  <si>
    <t>CONSTRUCCION Y VALUACION COBEBA SA DE CV</t>
  </si>
  <si>
    <t>2-1-1-3-0-0198</t>
  </si>
  <si>
    <t>2-1-1-3-0-0203</t>
  </si>
  <si>
    <t>2-1-1-3-0-0211</t>
  </si>
  <si>
    <t>BRAVO GONZALEZ MAURICIO</t>
  </si>
  <si>
    <t>2-1-1-3-0-0212</t>
  </si>
  <si>
    <t>GRUPO EMPRESARIAL PLAN CASA SA DE CV</t>
  </si>
  <si>
    <t>2-1-1-7-0</t>
  </si>
  <si>
    <t>RETENCIONES Y CONTRIBUCIONES POR PAGAR</t>
  </si>
  <si>
    <t>2-1-1-7-0-0001</t>
  </si>
  <si>
    <t>ISPT POR PAGAR</t>
  </si>
  <si>
    <t>2-1-1-7-0-0002</t>
  </si>
  <si>
    <t>RETENCION 10% HONORARIOS</t>
  </si>
  <si>
    <t>2-1-1-7-0-0004</t>
  </si>
  <si>
    <t>RETENCIONES/OBRAS JAPAMI</t>
  </si>
  <si>
    <t>2-1-1-7-0-0007</t>
  </si>
  <si>
    <t>RET 1% IMPUESTO CEDULAR DE HONORARIOS</t>
  </si>
  <si>
    <t>2-1-1-7-0-0009</t>
  </si>
  <si>
    <t>RET 2% INSTITUTO DE CAPACITACION DE LA INDUSTRIA DE LA CONST</t>
  </si>
  <si>
    <t>2-1-1-7-0-0010</t>
  </si>
  <si>
    <t>RET 1% JAPAMI Y CAMARA MEXICANA DE LA INDUSTRIA DE LA CONSTR</t>
  </si>
  <si>
    <t>2-1-1-9-0</t>
  </si>
  <si>
    <t>OTRAS CUENTAS POR PAGAR A CORTO PLAZO</t>
  </si>
  <si>
    <t>2-1-1-9-0-0003</t>
  </si>
  <si>
    <t>I.M.S.S.</t>
  </si>
  <si>
    <t>2-1-1-9-0-0073</t>
  </si>
  <si>
    <t>CAJA POPULAR MEXICANA, SC DE AP DE RL DE CV</t>
  </si>
  <si>
    <t>2-1-1-9-0-0118</t>
  </si>
  <si>
    <t>INFONAVIT (AMORTIZACIONES)</t>
  </si>
  <si>
    <t>2-1-1-9-0-0126</t>
  </si>
  <si>
    <t>COPPEL</t>
  </si>
  <si>
    <t>2-1-1-9-0-0159</t>
  </si>
  <si>
    <t>IVA X TRASLADAR</t>
  </si>
  <si>
    <t>4-1-4-3</t>
  </si>
  <si>
    <t>DERECHOS POR PRESTACION DE SERVICIOS</t>
  </si>
  <si>
    <t>4-1-4-9</t>
  </si>
  <si>
    <t>OTROS DERECHOS</t>
  </si>
  <si>
    <t>4-1-6-8</t>
  </si>
  <si>
    <t>ACCESORIOS DE APROVECHAMIENTOS</t>
  </si>
  <si>
    <t>4-2-1-1</t>
  </si>
  <si>
    <t>PARTICIPACIONES</t>
  </si>
  <si>
    <t>4-3-1-1</t>
  </si>
  <si>
    <t>INTERESES GANADOS DE VALORES, CREDITOS, BONOS Y OTROS</t>
  </si>
  <si>
    <t>Productos Financieros</t>
  </si>
  <si>
    <t>5-1-1-1</t>
  </si>
  <si>
    <t>REMUNERACIONES AL PERSONAL DE CARACTER PERMANENTE</t>
  </si>
  <si>
    <t>SUELDOS DEL PERSONAL DE CONFIANZA Y BASE</t>
  </si>
  <si>
    <t>5-1-1-2</t>
  </si>
  <si>
    <t>REMUNERACIONES AL PERSONAL DE CARACTER TRANSITORIO</t>
  </si>
  <si>
    <t/>
  </si>
  <si>
    <t>5-1-1-3</t>
  </si>
  <si>
    <t>REMUNERACIONES ADICIONALES Y ESPECIALES</t>
  </si>
  <si>
    <t>PRIMA VACACIONAL, PRIMA DOMINICAL, AGUINALDO, HORAS EXTRAS, COMPENSACIONES</t>
  </si>
  <si>
    <t>5-1-1-4</t>
  </si>
  <si>
    <t>SEGURIDAD SOCIAL</t>
  </si>
  <si>
    <t>APORTACIONES IMSS, INFONAVIT Y RCV</t>
  </si>
  <si>
    <t>5-1-1-5</t>
  </si>
  <si>
    <t>OTRAS PRESTACIONES SOCIALES Y ECONOMICAS</t>
  </si>
  <si>
    <t xml:space="preserve"> PREMIO DE ASISTENCIA, PREMIO DE PUNTUALIDAD, DESPENSA,INDEMINZACIONES POR FINIQUITOS, APOYO PARA CAPACITACION DE DESARROLLO PERSONAL</t>
  </si>
  <si>
    <t>5-1-2-1</t>
  </si>
  <si>
    <t>MATERIALES DE ADMINISTRACION, EMISION DE DOCUMENTOS Y ARTICU</t>
  </si>
  <si>
    <t>5-1-2-2</t>
  </si>
  <si>
    <t>ALIMENTOS Y UTENSILIOS</t>
  </si>
  <si>
    <t>5-1-2-3</t>
  </si>
  <si>
    <t>MATERIAS PRIMAS Y MATERIALES DE PRODUCCION Y COMERCIALIZACIO</t>
  </si>
  <si>
    <t>5-1-2-4</t>
  </si>
  <si>
    <t>MATERIALES Y ARTICULOS DE CONSTRUCCION Y DE REPARACION</t>
  </si>
  <si>
    <t>5-1-2-5</t>
  </si>
  <si>
    <t>PRODUCTOS QUIMICOS, FARMACEUTICOS Y DE LABORATORIO</t>
  </si>
  <si>
    <t>5-1-2-6</t>
  </si>
  <si>
    <t>COMBUSTIBLES, LUBRICANTES Y ADITIVOS</t>
  </si>
  <si>
    <t>5-1-2-7</t>
  </si>
  <si>
    <t>VESTUARIO, BLANCOS, PRENDAS DE PROTECCION Y ARTICULOS DEPORT</t>
  </si>
  <si>
    <t>5-1-2-9</t>
  </si>
  <si>
    <t>HERRAMIENTAS, REFACCIONES Y ACCESORIOS MENORES</t>
  </si>
  <si>
    <t>5-1-3-1</t>
  </si>
  <si>
    <t>SERVICIOS BASICOS</t>
  </si>
  <si>
    <t>ENERGIA ELECTRICA DE POZOS Y OFICINAS, SERVICIO TELEFONIA E INTERNET EN OFICINAS</t>
  </si>
  <si>
    <t>5-1-3-2</t>
  </si>
  <si>
    <t>SERVICIOS DE ARRENDAMIENTO</t>
  </si>
  <si>
    <t>5-1-3-3</t>
  </si>
  <si>
    <t>SERVICIOS PROFESIONALES, CIENTIFICOS Y TECNICOS Y OTROS SERV</t>
  </si>
  <si>
    <t>5-1-3-4</t>
  </si>
  <si>
    <t>SERVICIOS FINANCIEROS, BANCARIOS Y COMERCIALES</t>
  </si>
  <si>
    <t>5-1-3-5</t>
  </si>
  <si>
    <t>SERVICIOS DE INSTALACION, REPARACION, MANTENIMIENTO Y CONSER</t>
  </si>
  <si>
    <t>5-1-3-6</t>
  </si>
  <si>
    <t>SERVICIOS DE COMUNICACIÓN SOCIAL Y PUBLICIDAD</t>
  </si>
  <si>
    <t>5-1-3-7</t>
  </si>
  <si>
    <t>SERVICIOS DE TRASLADO Y VIATICOS</t>
  </si>
  <si>
    <t>5-1-3-8</t>
  </si>
  <si>
    <t>SERVICIOS OFICIALES</t>
  </si>
  <si>
    <t>5-1-3-9</t>
  </si>
  <si>
    <t>OTROS SERVICIOS GENERALES</t>
  </si>
  <si>
    <t>DERECHOS DE EXTRACCION, IMPUESTO SOBRE NOMINA</t>
  </si>
  <si>
    <t>5-2-4-1</t>
  </si>
  <si>
    <t>AYUDAS SOCIALES A PERSONAS</t>
  </si>
  <si>
    <t>5-2-4-3</t>
  </si>
  <si>
    <t>AYUDAS SOCIALES A INSTITUTCIONES</t>
  </si>
  <si>
    <t>5-2-8-1</t>
  </si>
  <si>
    <t>TRANSFERENCIAS POR OBLIGACION</t>
  </si>
  <si>
    <t>5-3-3-2</t>
  </si>
  <si>
    <t>CONVENIOS DE DESCENTRALIZACION Y OTROS</t>
  </si>
  <si>
    <t>5-5-1-3</t>
  </si>
  <si>
    <t>DEPRECIACION DE BIENES INMUEBLES</t>
  </si>
  <si>
    <t>5-5-1-4</t>
  </si>
  <si>
    <t>DEPRECIACION DE INFRAESTRUCTURA</t>
  </si>
  <si>
    <t>DEPRECIACION DE REDES AGUA, DRENAJE, POZOS, TANQUES ELEVADOS</t>
  </si>
  <si>
    <t>5-5-1-5</t>
  </si>
  <si>
    <t>DEPRECIACION DE BIENES MUEBLES</t>
  </si>
  <si>
    <t>5-5-1-7</t>
  </si>
  <si>
    <t>AMORTIZACION DE ACTIVOS INTANGIBLES</t>
  </si>
  <si>
    <t>5-5-9-9</t>
  </si>
  <si>
    <t>OTROS GASTOS VARIOS</t>
  </si>
  <si>
    <t>5-6-1-1</t>
  </si>
  <si>
    <t>CONSTRUCCION EN BIENES NO CAPITALIZABLE</t>
  </si>
  <si>
    <t>3-1-1-0-0-9106</t>
  </si>
  <si>
    <t>TRANSFERENCIAS PARA INVERSION PUBLICA</t>
  </si>
  <si>
    <t>3-1-3-0-0-6301</t>
  </si>
  <si>
    <t>ENTREGA DE OP EN BIENES DE DOMINIO PUBLICO</t>
  </si>
  <si>
    <t>321000001</t>
  </si>
  <si>
    <t>RESULTADOS DEL EJERCICIO: (AHORRO/ DESAHORRO)</t>
  </si>
  <si>
    <t>322000003</t>
  </si>
  <si>
    <t>RESULTADOS DE EJERCICIOS ANTERIORES</t>
  </si>
  <si>
    <t>322001996</t>
  </si>
  <si>
    <t>RESULTADO DEL EJERCICIO 1996</t>
  </si>
  <si>
    <t>322001997</t>
  </si>
  <si>
    <t>RESULTADO DEL EJERCICIO 1997</t>
  </si>
  <si>
    <t>322001998</t>
  </si>
  <si>
    <t>RESULTADO DEL EJERCICIO 1998</t>
  </si>
  <si>
    <t>322001999</t>
  </si>
  <si>
    <t>RESULTADO DEL EJERCICIO 1999</t>
  </si>
  <si>
    <t>322002000</t>
  </si>
  <si>
    <t>RESULTADO DEL EJERCICIO 2000</t>
  </si>
  <si>
    <t>322002001</t>
  </si>
  <si>
    <t>RESULTADO DEL EJERCICIO 2001</t>
  </si>
  <si>
    <t>322002002</t>
  </si>
  <si>
    <t>RESULTADO DEL EJERCICIO 2002</t>
  </si>
  <si>
    <t>322002003</t>
  </si>
  <si>
    <t>RESULTADO DEL EJERCICIO 2003</t>
  </si>
  <si>
    <t>322002004</t>
  </si>
  <si>
    <t>RESULTADO DEL EJERCICIO 2004</t>
  </si>
  <si>
    <t>322002005</t>
  </si>
  <si>
    <t>RESULTADO DEL EJERCICIO 2005</t>
  </si>
  <si>
    <t>322002006</t>
  </si>
  <si>
    <t>RESULTADO DEL EJERCICIO 2006</t>
  </si>
  <si>
    <t>322002007</t>
  </si>
  <si>
    <t>RESULTADO DEL EJERCICIO 2007</t>
  </si>
  <si>
    <t>322002008</t>
  </si>
  <si>
    <t>RESULTADO DEL EJERCICIO 2008</t>
  </si>
  <si>
    <t>322002009</t>
  </si>
  <si>
    <t>RESULTADO DEL EJERCICIO 2009</t>
  </si>
  <si>
    <t>322002010</t>
  </si>
  <si>
    <t>RESULTADO DEL EJERCICIO 2010</t>
  </si>
  <si>
    <t>322002011</t>
  </si>
  <si>
    <t>RESULTADO DEL EJERCICIO 2011</t>
  </si>
  <si>
    <t>322002012</t>
  </si>
  <si>
    <t>RESULTADO DEL EJERCICIO 2012</t>
  </si>
  <si>
    <t>RESULTADO DEL EJERCICIO 2013</t>
  </si>
  <si>
    <t>RESULTADO DEL EJERCICIO 2014</t>
  </si>
  <si>
    <t>RESULTADO DEL EJERCICIO 2015</t>
  </si>
  <si>
    <t>323100001</t>
  </si>
  <si>
    <t>REVALUO DE BIENES INMUEBLES (EDIFICIOS)</t>
  </si>
  <si>
    <t>323100002</t>
  </si>
  <si>
    <t>CAMBIOS POR ERRORES CONTABLES</t>
  </si>
  <si>
    <t>111100003000000000</t>
  </si>
  <si>
    <t>LONGORIA SALAZAR LUZ MARIA</t>
  </si>
  <si>
    <t>111100006000000000</t>
  </si>
  <si>
    <t>FLORES HERNANDEZ ROSA MARIA</t>
  </si>
  <si>
    <t>111100007000000000</t>
  </si>
  <si>
    <t>AREVALO ESTRELLA MA. ANGELINA</t>
  </si>
  <si>
    <t>111100018000000000</t>
  </si>
  <si>
    <t>CORREA BECERRA DANIELA JULIETA</t>
  </si>
  <si>
    <t>111100020000000000</t>
  </si>
  <si>
    <t>BARROSO ITURRIAGA TERESA</t>
  </si>
  <si>
    <t>111100033000000000</t>
  </si>
  <si>
    <t>GONZALEZ VILLALOBOS GRISELDA DEL CARMEN</t>
  </si>
  <si>
    <t>111100044000000000</t>
  </si>
  <si>
    <t>CANCHOLA CAZAREZ ERIKA</t>
  </si>
  <si>
    <t>VELAZQUEZ ECHANOVE DIANA</t>
  </si>
  <si>
    <t>SALAZAR ARRIAGA SUSANA GABRIELA</t>
  </si>
  <si>
    <t>OÑATE PADILLA MARIA FERNANDA</t>
  </si>
  <si>
    <t>CORONA VARGAS IMELDA</t>
  </si>
  <si>
    <t>RICO HERNANDEZ MA GUADALUPE ERENDIRA</t>
  </si>
  <si>
    <t>PALACIOS RIVERA IMELDA</t>
  </si>
  <si>
    <t>LOPEZ ELIAS REYNA RAQUEL</t>
  </si>
  <si>
    <t>VILLAFAÑA ALFARO JORGE ANTONIO</t>
  </si>
  <si>
    <t>VIDALES AVILA ALEJANDRO</t>
  </si>
  <si>
    <t>QUIROZ PALACIOS ANA PATRICIA</t>
  </si>
  <si>
    <t>ZEPEDA ARAUJO JUAN CARLOS</t>
  </si>
  <si>
    <t>1111</t>
  </si>
  <si>
    <t>EFECTIVO</t>
  </si>
  <si>
    <t>1-1-1-2-0-0002</t>
  </si>
  <si>
    <t>INVERLAT 441694</t>
  </si>
  <si>
    <t>1-1-1-2-0-0005</t>
  </si>
  <si>
    <t>BANORTE 01561345</t>
  </si>
  <si>
    <t>1-1-1-2-0-0009</t>
  </si>
  <si>
    <t>BANJERCITO 454503148</t>
  </si>
  <si>
    <t>1-1-1-2-0-0012</t>
  </si>
  <si>
    <t>BANCO BAJIO CTA 2938780101</t>
  </si>
  <si>
    <t>1-1-1-2-0-0022</t>
  </si>
  <si>
    <t>BANORTE 0150404486</t>
  </si>
  <si>
    <t>1-1-1-2-0-0036</t>
  </si>
  <si>
    <t>BANCO BAJIO 147563102017</t>
  </si>
  <si>
    <t>1-1-1-2-0-0039</t>
  </si>
  <si>
    <t>BANCO BAJIO 18765150101 COPLADEMI 2006</t>
  </si>
  <si>
    <t>1-1-1-2-0-0041</t>
  </si>
  <si>
    <t>SANTANDER TPV 65502156838</t>
  </si>
  <si>
    <t>1-1-1-2-0-0042</t>
  </si>
  <si>
    <t>SANTANDER REFERENCIADOS 65502156824</t>
  </si>
  <si>
    <t>1-1-1-2-0-0044</t>
  </si>
  <si>
    <t>SANTANDER CONCENTRADORA 65502156781</t>
  </si>
  <si>
    <t>1-1-1-2-0-0046</t>
  </si>
  <si>
    <t>BANAMEX 01127989512</t>
  </si>
  <si>
    <t>1-1-1-2-0-0047</t>
  </si>
  <si>
    <t>BANCOMER 0163188078</t>
  </si>
  <si>
    <t>1-1-1-2-0-0051</t>
  </si>
  <si>
    <t>BANAMEX COMISIONES 7874712</t>
  </si>
  <si>
    <t>1-1-1-2-0-0056</t>
  </si>
  <si>
    <t>SANTANDER 65503318165</t>
  </si>
  <si>
    <t>1-1-1-2-0-0068</t>
  </si>
  <si>
    <t>BANCO BAJIO 86741860201 PROSANEAR CONAGUA</t>
  </si>
  <si>
    <t>1-1-1-2-0-0070</t>
  </si>
  <si>
    <t>BAJIO 107116460201 RAMO 33 2014</t>
  </si>
  <si>
    <t>1-1-1-2-0-0071</t>
  </si>
  <si>
    <t>BAJIO 124195940201 RAMO 33 2014 RURAL</t>
  </si>
  <si>
    <t>1-1-1-2-0-0074</t>
  </si>
  <si>
    <t>BAJIO 124200480201 RAMO 33 2014 SEDECHU</t>
  </si>
  <si>
    <t>1-1-1-2-0-0075</t>
  </si>
  <si>
    <t>BAJIO 12394847 RETENCIONES INST CAPACITACION IND CONST</t>
  </si>
  <si>
    <t>1-1-1-2-0-0077</t>
  </si>
  <si>
    <t>BAJIO 13015987 RAMO 33 2015 COMISION AGUA POTABLE</t>
  </si>
  <si>
    <t>1-1-1-2-0-0078</t>
  </si>
  <si>
    <t>BAJIO 139551330101 APAZU 2015 FRACC GAMEZ</t>
  </si>
  <si>
    <t>1-1-1-2-0-0079</t>
  </si>
  <si>
    <t>BAJIO 140653790201 CEAG APAZU 2015 EMBOVEDADO CANAL SALIDA A</t>
  </si>
  <si>
    <t>1-1-1-2-0-0080</t>
  </si>
  <si>
    <t>1-1-1-2-0-0081</t>
  </si>
  <si>
    <t>BAJIO 142182420201 REHAB Y AMP DRENAJE SAN ROQUE 3RA ET</t>
  </si>
  <si>
    <t>1-1-1-2-0-0082</t>
  </si>
  <si>
    <t xml:space="preserve">BAJIO 142183900201 EMB CANAL SALIDA PUEBLO NUEVO CRUCE CARR </t>
  </si>
  <si>
    <t>1-1-1-2-0-0083</t>
  </si>
  <si>
    <t>BAJIO 14743371 CEAG-RURAL 2014 Y PROSSAPYS 2015</t>
  </si>
  <si>
    <t>1-1-1-2-0-0084</t>
  </si>
  <si>
    <t>BAJIO 14894737 PROSANEAR 2015</t>
  </si>
  <si>
    <t>1-1-1-2-0-0085</t>
  </si>
  <si>
    <t>BAJIO 14894703 PRODDER 2015</t>
  </si>
  <si>
    <t>1-1-1-2-0-0086</t>
  </si>
  <si>
    <t>BAJIO 15552060 EMBOVEDADO CANAL SALIDA A PUEBLO NUEVO (CRUCE</t>
  </si>
  <si>
    <t>1-1-1-2-0-0087</t>
  </si>
  <si>
    <t>BAJIO 157618850201 DEVOLUCION IVA</t>
  </si>
  <si>
    <t>1-1-1-2-0-0088</t>
  </si>
  <si>
    <t>BAJIO 163971840101 PERF POZO RIVERA GUADALUPE</t>
  </si>
  <si>
    <t>1-1-1-2-0-0089</t>
  </si>
  <si>
    <t>BAJIO 165209180101 PRODDER 2016</t>
  </si>
  <si>
    <t>1-1-1-2-0-0090</t>
  </si>
  <si>
    <t>BAJIO 165646760101 IMPULSO 2016 TEJIDO SOCIAL</t>
  </si>
  <si>
    <t>1112</t>
  </si>
  <si>
    <t>BANCOS/TESORERIA</t>
  </si>
  <si>
    <t>111400022000000000</t>
  </si>
  <si>
    <t>INV BAJIO 14756310101</t>
  </si>
  <si>
    <t>111400026000000000</t>
  </si>
  <si>
    <t>INV BAJIO 18765150301</t>
  </si>
  <si>
    <t>111400028000000000</t>
  </si>
  <si>
    <t>INVERSION SANTANDER 65502156781</t>
  </si>
  <si>
    <t>111400031000000000</t>
  </si>
  <si>
    <t>INVERSION VECTOR CASA DE BOLSA</t>
  </si>
  <si>
    <t>111400034000000000</t>
  </si>
  <si>
    <t>INV SANTANDER DEV IVA 65-50331816-5</t>
  </si>
  <si>
    <t>111400038000000000</t>
  </si>
  <si>
    <t>INV BCO INTERACCIONES</t>
  </si>
  <si>
    <t>111400039000000000</t>
  </si>
  <si>
    <t>INV BAJIO 9290693</t>
  </si>
  <si>
    <t>111400040000000000</t>
  </si>
  <si>
    <t>111400042000000000</t>
  </si>
  <si>
    <t>INV SANTANDER FONDOS DE INVERSION DEV IVA</t>
  </si>
  <si>
    <t>INV BAJIO 10711646 RAMO 33 2014</t>
  </si>
  <si>
    <t>INV BAJIO 12420048 RAMO 33 2014 SEDECHU</t>
  </si>
  <si>
    <t>INV BAJIO 13955133 APAZU 2015 FRACC GAMEZ</t>
  </si>
  <si>
    <t>INV BAJIO 14020028 RAMO 33 RURAL 2015</t>
  </si>
  <si>
    <t>INV BAJIO 142183900101 EMB CANAL SALIDA PUEBLO NUEVO CRUCE C</t>
  </si>
  <si>
    <t>INV BAJIO 140653790101 EMBOVEDADO CANAL SAILIDA A PUEBLO NUE</t>
  </si>
  <si>
    <t>INV BAJIO14894737 PROSANEAR 2015</t>
  </si>
  <si>
    <t>1114</t>
  </si>
  <si>
    <t>INVERSIONES TEMPORALES(3 MESES)</t>
  </si>
  <si>
    <t>1-2-3-5-4-6141-125-025-002</t>
  </si>
  <si>
    <t>PROYECTO INTEGRAL INFRAESTRUCTURA SANITARIA</t>
  </si>
  <si>
    <t>1-2-3-5-4-6141-125-025-019</t>
  </si>
  <si>
    <t>CONSTRUCCION DE RED DE DRENAJE SANITARIO Y PLANTA DE TRATAMIENTO EN LA COMUNIDAD DE CUCHICUATO (1RA ETAPA)</t>
  </si>
  <si>
    <t>1-2-3-5-4-6141-125-025-026</t>
  </si>
  <si>
    <t>CONSTRUCCION DE LA RED DE DRENAJE DE LA COMUNIDAD DE PROVIDENCIA DE PEREZ (EL GUANTON) (1RA ETAPA)</t>
  </si>
  <si>
    <t>1-2-3-5-4-6141-125-025-029</t>
  </si>
  <si>
    <t>PERFORACION POZO PROFUNDO EN LA COMUNIDAD DE EL VENADO SAN LORENZO</t>
  </si>
  <si>
    <t>1-2-3-5-4-6141-125-025-032</t>
  </si>
  <si>
    <t xml:space="preserve">CONSTRUCCION COLECTOR Y CARCAMO DE BOMBEO EN LA COMUNIDAD DE SANTA ELENA (1ERA ETAPA)              </t>
  </si>
  <si>
    <t>1-2-3-5-4-6141-125-025-035</t>
  </si>
  <si>
    <t>SERVICIO DE CORTES EN TOMAS DOMICILIARIAS POR ADEUDO O CANCELACION</t>
  </si>
  <si>
    <t>1-2-3-5-4-6141-125-025-036</t>
  </si>
  <si>
    <t>ATENCION A COLAPSOS Y REPARACIONES DE DRENAJE EN EL MUNICIPIO DE IRAPUATO</t>
  </si>
  <si>
    <t>1-2-3-5-4-6141-125-025-037</t>
  </si>
  <si>
    <t>PROYECTO EJECUTIVO CONSTRUCCION SISTEMA PLUVIAL SOLIDARIDAD</t>
  </si>
  <si>
    <t>1-2-3-5-4-6141-125-025-040</t>
  </si>
  <si>
    <t>CONSTRUCCION RED DRENAJE  SANITARIO Y PTAR CAMINO REAL</t>
  </si>
  <si>
    <t>1-2-3-5-4-6141-125-025-041</t>
  </si>
  <si>
    <t xml:space="preserve">REHABILITACION DE LA RED DE DRENAJE SANITARIO EN EL FRACC.FOVISSTE </t>
  </si>
  <si>
    <t>1-2-3-5-4-6141-125-025-042</t>
  </si>
  <si>
    <t xml:space="preserve">CONSTRUCCION DE INFRAESTRUCTURA PARA EL CONTROL DE FLUJO Y DEMASIAS </t>
  </si>
  <si>
    <t>1-2-3-5-4-6141-125-025-043</t>
  </si>
  <si>
    <t>CARCAMO PLUVIAL Y LINEA DE CONDUCCION EN LA COMUNIDAD DE SANTA ELENA</t>
  </si>
  <si>
    <t>1-2-3-5-4-6141-125-025-046</t>
  </si>
  <si>
    <t xml:space="preserve">REHABILITACION RED DE DRENAJE CALLES PRINCIPES CARLOS JORGE </t>
  </si>
  <si>
    <t>1-2-3-5-4-6141-125-025-047</t>
  </si>
  <si>
    <t>REHABILITACION RED DE DRENAJE CALLE ARGENTINA COL. LA HACIENDA</t>
  </si>
  <si>
    <t>1-2-3-5-4-6141-125-025-048</t>
  </si>
  <si>
    <t>DRENAJE SANITARIO Y SISTEMA DE TRATAMIENTO PRIMARIO EN LA COMUNIDAD DE ROSARIO DE COVARRUBIAS 2DA ETAPA</t>
  </si>
  <si>
    <t>1-2-3-5-4-6141-125-025-050</t>
  </si>
  <si>
    <t>CONSTRUCCION DE COLECTOR PLUVIAL DE LA ZONA NORPONIENTE DEL MUNICIPIO EN EL RIO SILAO (1ERA ETAPA)</t>
  </si>
  <si>
    <t>1-2-3-5-4-6141-125-025-051</t>
  </si>
  <si>
    <t>CONSTRUCION DE INFRAESTRUCTURA SANITARIA EN LA COMUNIDAD VISTA HERMOSA (1RA ETAPA)</t>
  </si>
  <si>
    <t>1-2-3-5-4-6141-125-025-052</t>
  </si>
  <si>
    <t>EMBOVEDADO CANAL SALIDA PUEBLO NUEVO CRUCE CARRETERA CUOTA MEXICO-GUADALAJARA</t>
  </si>
  <si>
    <t>1-2-3-5-4-6141-125-025-053</t>
  </si>
  <si>
    <t>REHABILITACION Y AMPLIACION DE LA RED DE DRENAJE SANITARIA EN COMUNIDAD SAN ROQUE (3ERA ETAPA)</t>
  </si>
  <si>
    <t>1-2-3-5-4-6141-125-025-054</t>
  </si>
  <si>
    <t>REHABILITACION DE LA RED DE AGUA POTABLE DE LA CENTRAL DE ABASTOS (1ERA ETAPA)</t>
  </si>
  <si>
    <t>1-2-3-5-4-6141-125-025-055</t>
  </si>
  <si>
    <t>SUPERVISION EXTERNA PARA EL EMBOVEDADO CANAL SALIDA PUEBLO NUEVO.(CRUCE CON CARRETERA DE CUOTA MEXICO GUADALAJARA)</t>
  </si>
  <si>
    <t>1-2-3-5-4-6141-125-025-056</t>
  </si>
  <si>
    <t>DRENAJE SANITARIO Y PLANTA DE TRATAMIENTO COMUNIDADES CARRIZAL GRANDE-LOMA BONITA</t>
  </si>
  <si>
    <t>1-2-3-5-4-6141-125-025-057</t>
  </si>
  <si>
    <t xml:space="preserve">PROYECTO EJECUTIVO PARA EL EQUIPAMIENTO DE POZO PROFUNDO, LINEA DE CONDUCCION Y TANQUE ELEVADO GABINO </t>
  </si>
  <si>
    <t>1-2-3-5-4-6141-125-025-059</t>
  </si>
  <si>
    <t>PROYECTO EJECUTIVO PARA EL EQUIPAMIENTO DE POZO PROFUNDO REHABILITACION DE LINEA DE CONDUCCION , RED DE DISTRIBUCION Y TANQUE DE ALMACENAMIENTO EN LA COMUNIDAD EL CARMEN Y ZAHURDA</t>
  </si>
  <si>
    <t>1-2-3-5-4-6141-125-025-060</t>
  </si>
  <si>
    <t>EXENCION DE PRESENTACION DE MANIFIESTO DE IMPACTO AMBIENTAL ANTE LA SEMARNAT PARA LA DESCARGA DE LA INFRAESTRUCTURA PLUVIAL EN LA AV SAN CAYETANO DE LUNA</t>
  </si>
  <si>
    <t>1-2-3-5-4-6141-125-025-061</t>
  </si>
  <si>
    <t>PROYECTO EJECUTIVO PARA LA INFRAESTRUCTURA HIDRAULICA SANITARIA Y PLUVIAL EN SAN CAYETANO</t>
  </si>
  <si>
    <t>1-2-3-5-4-6141-125-025-062</t>
  </si>
  <si>
    <t>RENIVELACION DE BOCAS DE TORMENTA POZOS DE VISITA Y CAJA DE VALVULAS EN DIVERSAS VIALIDADES DEL MPIO DE IRAPUATO</t>
  </si>
  <si>
    <t>1-2-3-5-4-6141-125-025-063</t>
  </si>
  <si>
    <t>CONSTRUCCION DE TANQUE ELEVADO EN LA COMUNIDAD DE SANTA ELENA</t>
  </si>
  <si>
    <t>1-2-3-5-4-6141-125-025-064</t>
  </si>
  <si>
    <t>ELABORACION DE ESTUDIO DE RIESGO AMBIENTAL FEDERAL PARA LA PLANTA DE POTABILIZADORA DEL PROYECTO PARA EL APROVECHAMIENTO DE LAS AGUAS DE LA PRESA LA PURISIMA</t>
  </si>
  <si>
    <t>1-2-3-5-4-6141-125-025-066</t>
  </si>
  <si>
    <t>PROYECTO EJECUTIVO PARA EL EQUIPAMIENTO DE POZO PROFUNDO, LINEA DE CONDUCCION, RED DE DISTRIBUCION Y TANQUE DE ALMACENAMIENTO EN COLONIA EL GUAYABO Y EL COECHILLO</t>
  </si>
  <si>
    <t>1-2-3-5-4-6141-125-025-067</t>
  </si>
  <si>
    <t>DIAGNOSTICO ESTRUCTURAL DEL TANQUE ELEVADO NUMERO 1</t>
  </si>
  <si>
    <t>1-2-3-5-4-6141-125-025-068</t>
  </si>
  <si>
    <t>PROYECTO EJECUTIVO PARA LA PLANTA DE TRATAMIENTO DE AGUAS RESIDUALES COMUNIDAD SAN ROQUE</t>
  </si>
  <si>
    <t>1-2-3-5-4-6141-125-025-069</t>
  </si>
  <si>
    <t>PROYECTO EJECUTIVO PARA EL EQUIPAMIENTO DE POZO PROFUNDO, LINEA DE CONDUCCION Y TANQUE ALMACENAMIENTO EL VENADO</t>
  </si>
  <si>
    <t>1-2-3-5-4-6141-125-025-070</t>
  </si>
  <si>
    <t>PROYECTO EJECUTIVO DE INFRAESTRUCTURA SANITARIA PARA LA COMUNIDAD DE SANTA ELENA</t>
  </si>
  <si>
    <t>1-2-3-5-4-6141-125-025-071</t>
  </si>
  <si>
    <t xml:space="preserve">ELABORACION, PRESENTACION Y OBTENCION DE RESOLUCION FINAL SEMARNAT </t>
  </si>
  <si>
    <t>1-2-3-5-4-6141-125-025-072</t>
  </si>
  <si>
    <t>ELABORACION, PRESENTACION Y OBTENCION RESOLUC.FINAL ANTE LA SEMARNAT DE LA MANIFESTACION DE IMPACTO AMBIENTAL FEDERAL. PARA CONSTRUCCION COLECTOR SANITARIO PARALELO Y SOBRE EL MARGEN DEL RIO SILAO</t>
  </si>
  <si>
    <t>1-2-3-5-4-6141-125-025-073</t>
  </si>
  <si>
    <t>ELABORACION PRESENTACION Y OBTENCION DE RESOL FINAL ANTE LA SEMARNAT DE LA EXENCION DE PRESENTACION DE MANIFIESTO DE IMPACTO AMBIENTAL FED PARA LA DESCARGA AL RIO SILAO DE LAS BAJADAS PLUVIALES DEL 4TO CINTURON VIAL</t>
  </si>
  <si>
    <t>1-2-3-5-4-6141-125-025-074</t>
  </si>
  <si>
    <t xml:space="preserve">REHABILITACION DE RED DE DRENAJE EN CALLE GRANJA "CHOICE" </t>
  </si>
  <si>
    <t>1-2-3-5-4-6141-125-025-075</t>
  </si>
  <si>
    <t>PERFORACION POZO PROFUNDO COM STA ELENA</t>
  </si>
  <si>
    <t>1-2-3-5-4-6141-125-025-076</t>
  </si>
  <si>
    <t>INSTALACION TUBERIA DE ACERO CARCAMO 23</t>
  </si>
  <si>
    <t>1-2-3-5-4-6141-125-025-077</t>
  </si>
  <si>
    <t>OBRA ATENCION COLAPSOS Y REPARACION  DRENAJE MUNICIPIO</t>
  </si>
  <si>
    <t>1-2-3-5-4-6141-125-025-078</t>
  </si>
  <si>
    <t>SECTORIZACION ZONA 15 MUN IRAPUATO REHAB RED DE DISTRIBUCION EN EL FRACC LA PRADERA (3ERA ETAPA)</t>
  </si>
  <si>
    <t>1-2-3-5-4-6141-125-025-079</t>
  </si>
  <si>
    <t>ESTUDIO MANIFIESTO IMPACTO AMBIENTAL ESTAT P/CONST</t>
  </si>
  <si>
    <t>1-2-3-5-4-6141-125-025-080</t>
  </si>
  <si>
    <t>ESTUDIO MANIFIESTO IMPACTO AMBIENTAL ESTAT P/CONSTR RED DRENAJE SAN ROQUE</t>
  </si>
  <si>
    <t>1-2-3-5-4-6141-125-025-081</t>
  </si>
  <si>
    <t>ESTUDIO MANIFIESTO IMPACTO AMBIENTAL COMUNIDAD CUCHICUATO</t>
  </si>
  <si>
    <t>1-2-3-5-4-6141-125-025-082</t>
  </si>
  <si>
    <t>RED DRENAJE SANITARIO SEGUNDA ETAPA FOVISSSTE</t>
  </si>
  <si>
    <t>1-2-3-5-4-6141-125-025-083</t>
  </si>
  <si>
    <t>PROYECTO DE DRENAJE PLUVIAL POR GRAVEDAD COL JOSEFA ORTIZ</t>
  </si>
  <si>
    <t>1-2-3-5-4-6141-125-025-084</t>
  </si>
  <si>
    <t>REPOSICION DE EQUIPO DE BOMBEO PARA 10 POZOS</t>
  </si>
  <si>
    <t>1-2-3-5-4-6141-125-025-085</t>
  </si>
  <si>
    <t xml:space="preserve">OBRA INTRODUCCION REDES DRENAJE SANITARIO ACCION 73 OBRAS </t>
  </si>
  <si>
    <t>1-2-3-5-4-6141-125-025-086</t>
  </si>
  <si>
    <t>PROYECTO EJECUTIVO PARA MODIFICAR POZO 68 AMPLIACION AV GOMEZ MORIN</t>
  </si>
  <si>
    <t>1-2-3-5-4-6141-125-025-087</t>
  </si>
  <si>
    <t>PROYECTO DE AGUA POTABLE SANITARIO Y PLUVIAL</t>
  </si>
  <si>
    <t>1-2-3-5-4-6141-125-025-088</t>
  </si>
  <si>
    <t>INFRAESTRUCTURA SANITARIA AV SAN CAYETANO DE LUNA</t>
  </si>
  <si>
    <t>1-2-3-5-4-6141-125-025-089</t>
  </si>
  <si>
    <t>PROYECTO EJECUTIVO PARA CONSTRUCCION CARCAMO GLORIETA</t>
  </si>
  <si>
    <t>1-2-3-5-4-6141-125-025-090</t>
  </si>
  <si>
    <t xml:space="preserve"> ESTUDIO HIDROLOGICO E HIDRAULICO REVISION CUENCA PTAR</t>
  </si>
  <si>
    <t>1-2-3-5-4-6141-125-025-091</t>
  </si>
  <si>
    <t>SUPERVISION EXTERNA PARA PERFORACION POZO PROFUNDO RIVERA DE GUADALUPE</t>
  </si>
  <si>
    <t>1-2-3-5-4-6141-125-025-092</t>
  </si>
  <si>
    <t>SUPERVISION EXTERNA PARA PERFORACION POZO PROFUNDO</t>
  </si>
  <si>
    <t>1-2-3-5-4-6141-125-025-094</t>
  </si>
  <si>
    <t>INSTALACION TOMAS, CUADROS, REGISTROS Y MICROMEDIDORES</t>
  </si>
  <si>
    <t>1-2-3-5-4-6141-125-025-095</t>
  </si>
  <si>
    <t>INFRAESTRUCTURA HIDRAULICA AV SAN CAYETANO DE LUNA</t>
  </si>
  <si>
    <t>1-2-3-5-4-6141-125-025-096</t>
  </si>
  <si>
    <t>OBRA PARA DESALOJO DE AGUAS PLUVIALES DEL TEATRO DE LA CIUDAD</t>
  </si>
  <si>
    <t>1-2-3-5-4-6141-125-025-097</t>
  </si>
  <si>
    <t>INFRAESTRUCTURA PLUVIAL AV SAN CAYETANO DE LUNA</t>
  </si>
  <si>
    <t>1-2-3-5-4-6141-125-025-098</t>
  </si>
  <si>
    <t>PROYECTO EJECUTIVO COLECTOR COPALILLO AL RIO GTO ACCION 92</t>
  </si>
  <si>
    <t>1-2-3-5-4-6141-125-025-099</t>
  </si>
  <si>
    <t>ATENCION A COLAPSOS Y REPARACIONES DE RED DE AGUA POTABLE</t>
  </si>
  <si>
    <t>1-2-3-5-4-6141-125-025-100</t>
  </si>
  <si>
    <t>PERFORACION POZO PROFUNDO RIVERA DE GUADALUPE</t>
  </si>
  <si>
    <t>1-2-3-5-4-6141-125-025-101</t>
  </si>
  <si>
    <t>OBRA INSTALACION MACROMEDIDOR PTAR SALIDA A PUEBLO NUEVO</t>
  </si>
  <si>
    <t>1-2-3-5-4-6141-125-025-102</t>
  </si>
  <si>
    <t>ESTUDIO ECONOMICO PLANEACION PREINVERSION CARCAMO 6</t>
  </si>
  <si>
    <t>1-2-3-5-4-6141-125-025-103</t>
  </si>
  <si>
    <t>ESTUDIO ECONOMICO PLANEACION PREINVERSION EMBOVEDADO CANAL SALIDA PUEBLO NUEVO</t>
  </si>
  <si>
    <t>1-2-3-5-4-6141-125-025-104</t>
  </si>
  <si>
    <t>ESTUDIO ECONOMICO PLANEACION PREINVERSION SECTORIZACION ZONA 2 MUNICIPIO IRAPUATO, GTO.</t>
  </si>
  <si>
    <t>1-2-3-5-4-6141-125-025-105</t>
  </si>
  <si>
    <t>EXENCION DE PRESENTACION DE MANIFIESTO DE IMPACTO AMBIENTAL ANTE SEMARNAT DE 4 BAJADAS PLUVIALES DEL CUARTO CINTURON VIAL</t>
  </si>
  <si>
    <t>1-2-3-5-4-6141-125-025-106</t>
  </si>
  <si>
    <t>EXENCION DE PRESENTACION DE MANIFIESTO DE IMPACTO AMBIENTAL ANTE LA SEMARNAT PARA DRENAJE COMUNIDAD LA CALERA</t>
  </si>
  <si>
    <t>1-2-3-5-4-6141-125-025-107</t>
  </si>
  <si>
    <t>EXENCION DE PRESENTACION DE MANIFIESTO DE IMPACTO AMBIENTAL PROYECTO DESCARGA PLUVIAL Y CRUCE AEREO TUBERIA AGUA RESIDUAL DEL INFORUM SOBRE RIO GTO</t>
  </si>
  <si>
    <t>1-2-3-5-4-6141-125-025-108</t>
  </si>
  <si>
    <t>PROYECTO EJECUTIVO PARA TIERRAS E ILUMINACION DE PTARS</t>
  </si>
  <si>
    <t>1-2-3-5-4-6141-125-025-109</t>
  </si>
  <si>
    <t>CONSTRUCCION DE COLECTOR AV SAN JUAN ACCION 79</t>
  </si>
  <si>
    <t>1-2-3-5-4-6141-125-025-111</t>
  </si>
  <si>
    <t>EXENCION DE PRESENTACION DE MANIFIESTO IMPACTO AMBIENTAL PROYECTO CRUCE AEREO TUBERIA AGUA POTABLE SOBRE RIO GTO ANTE SEMARNAT</t>
  </si>
  <si>
    <t>1-2-3-5-4-6141-125-025-112</t>
  </si>
  <si>
    <t>EXENCION DE PRESENTACION DE MANIFIESTO DE IMPACTO AMBIENTAL DESCARGA DEL COLECTOR PLUVIAL ZONA HOSPITALARIA MUNICIPIO IRAPUATO,GTO.</t>
  </si>
  <si>
    <t>1-2-3-5-4-6141-125-025-113</t>
  </si>
  <si>
    <t>PROYECTO EJECUTIVO COLECTOR SANITARIO AL MARGEN DEL RIO SILAO</t>
  </si>
  <si>
    <t>1-2-3-5-4-6141-125-025-114</t>
  </si>
  <si>
    <t>REHABILITACION RED DE DRENAJE SANITARIO JAPAMI/OD/2016-01-01</t>
  </si>
  <si>
    <t>1-2-3-5-4-6141-125-025-116</t>
  </si>
  <si>
    <t xml:space="preserve">OBRA AMPLIACION DRENAJE SANITARIO COMUNIDAD TOMELOPITOS </t>
  </si>
  <si>
    <t>1-2-3-5-4-6141-125-025-118</t>
  </si>
  <si>
    <t>EXCENCION DE IMPACTO AMBIENTAL SEMARNAT FRACC  JARDINES DE ARANDAS</t>
  </si>
  <si>
    <t>1-2-3-5-4-6141-125-025-120</t>
  </si>
  <si>
    <t>PROYECTO EJECUTIVO PARA RED DRENAJE SANITARIO FRACC CAUDILLO DEL SUR</t>
  </si>
  <si>
    <t>1-2-3-5-4-6141-125-025-121</t>
  </si>
  <si>
    <t>CONSTRUCCION DEL COLECTOR PLUVIAL PARALELO AL RIO SILAO ZONA NORPONIENTE 2DA ETAPA</t>
  </si>
  <si>
    <t>1-2-3-5-4-6141-125-025-122</t>
  </si>
  <si>
    <t>PROYECTO EJECUTIVO PARA RED DE AGUA POTABLE FRACC CAUDILLO DEL SUR</t>
  </si>
  <si>
    <t>1-2-3-5-4-6141-125-025-123</t>
  </si>
  <si>
    <t>ESTUDIO SUSUELO PARA TANQUE DE REGULACION SECTOR 9 COL TABACHINES</t>
  </si>
  <si>
    <t>1-2-3-5-4-6141-125-025-124</t>
  </si>
  <si>
    <t>ESTUDIO SUBSUELO PARA TANQUE DE REGULACION SECTOR 9 PARQUE IREKUA</t>
  </si>
  <si>
    <t>1-2-3-6-2-6221-110-006-004</t>
  </si>
  <si>
    <t>MODULOS DE CAJEROS EN LAS OFICINAS CENTRALES (1RA.ETAPA)</t>
  </si>
  <si>
    <t>1-2-3-6-2-6221-125-025-002</t>
  </si>
  <si>
    <t>CONSTRUCCION DE FUENTE EN PARQUE IREKUA</t>
  </si>
  <si>
    <t>1-2-3-6-3-6231-125-025-007</t>
  </si>
  <si>
    <t>PERFORACION POZO PROFUNDO EN LA CIUDAD INDUSTRIAL</t>
  </si>
  <si>
    <t>1-2-3-6-3-6231-125-025-008</t>
  </si>
  <si>
    <t>SUPERVISION EXTERNA PARA LA PERFORACION DEL POZO PROFUNDO EN CD INDUSTRIAL</t>
  </si>
  <si>
    <t>1-2-3-6-3-6231-125-025-009</t>
  </si>
  <si>
    <t>SUPERVISION EXTERNA PARA LA PERFORACION DE POZO PROFUNDO EN EL VENADO SAN LORENZO</t>
  </si>
  <si>
    <t>1-2-3-6-3-6231-125-025-010</t>
  </si>
  <si>
    <t>PERFORACION POZO PROFUNDO SAN NICOLAS TEMASCATIO</t>
  </si>
  <si>
    <t>1-2-3-6-3-6231-125-025-011</t>
  </si>
  <si>
    <t xml:space="preserve">CAMBIO DE DIFUSORES PTARS JAPAMI </t>
  </si>
  <si>
    <t>1-2-3-6-3-6231-125-025-012</t>
  </si>
  <si>
    <t>PERFORACION POZO PROFUNDO COL SAN JUAN BOSCO</t>
  </si>
  <si>
    <t>1-2-3-6-3-6231-125-025-005</t>
  </si>
  <si>
    <t>LINEA DE CONDUCCION DEL POZO 74 TANQUE PANORAMA</t>
  </si>
  <si>
    <t>1-2-3-6-3-6231-125-025-013</t>
  </si>
  <si>
    <t>SUPERVISION EXTERNA PERFORACION POZO COL SAN JUAN BOSCO ACCION 134</t>
  </si>
  <si>
    <t>1-2-3-6-4-6241-125-025-004</t>
  </si>
  <si>
    <t>CONSTRUCCION DEL TANQUE ELEVADO EN LA COMUNIDAD NORIA DE CAMARENA</t>
  </si>
  <si>
    <t>1-2-3-6-4-6241-125-025-006</t>
  </si>
  <si>
    <t>AUTOMATIZACION Y CONTROL AGUA ZONA ORIENTE VILLAS DE IRAPUATO</t>
  </si>
  <si>
    <t>1-2-3-6-4-6241-125-025-007</t>
  </si>
  <si>
    <t>PROYECTO AUTOMATIZACION DE POZOS</t>
  </si>
  <si>
    <t>1-2-3-6-4-6241-125-025-008</t>
  </si>
  <si>
    <t>AUTOMATIZACION REMOTA VIGILANCIA DE CARCAMOS Y POZOS PROFUNDOS</t>
  </si>
  <si>
    <t>1-2-4-1-9-5191-110-013</t>
  </si>
  <si>
    <t>OTROS MOBILIARIOS Y EQUIPOS DE ADMINISTRACION</t>
  </si>
  <si>
    <t>CUENTAS DE ORDEN CONTABLES</t>
  </si>
  <si>
    <t>7-7-1</t>
  </si>
  <si>
    <t>REZAGOS EJERCICIOS ANTERIORES A 2013</t>
  </si>
  <si>
    <t>7-7-2</t>
  </si>
  <si>
    <t>EJERCICIOS ANTERIORES A 2013 REZAGOS</t>
  </si>
  <si>
    <t>7-7-3</t>
  </si>
  <si>
    <t>RECARGOS EJERCICIOS ANTERIORES A 2013</t>
  </si>
  <si>
    <t>7-7-4</t>
  </si>
  <si>
    <t>EJERCICIOS ANTERIORES A 2013 RECARGOS</t>
  </si>
  <si>
    <t>7-7-5</t>
  </si>
  <si>
    <t>CONVENIOS EJERCICIOS ANTERIORES A 2013</t>
  </si>
  <si>
    <t>7-7-6</t>
  </si>
  <si>
    <t>EJERCICIOS ANTERIORES A 2013 CONVENIOS</t>
  </si>
  <si>
    <t>7-7-7</t>
  </si>
  <si>
    <t>REZAGOS EJERCICIO 2013</t>
  </si>
  <si>
    <t>7-7-8</t>
  </si>
  <si>
    <t>7-7-9-1</t>
  </si>
  <si>
    <t>REZAGOS EJERCICIO 2014</t>
  </si>
  <si>
    <t>7-7-9-2</t>
  </si>
  <si>
    <t>7-7-9-3</t>
  </si>
  <si>
    <t>REZAGOS EJERCICIO 2015</t>
  </si>
  <si>
    <t>7-7-9-4</t>
  </si>
  <si>
    <t>7-7-9-5</t>
  </si>
  <si>
    <t>REZAGOS OTROS CARGOS EJERCICIO 2015</t>
  </si>
  <si>
    <t>7-7-9-6</t>
  </si>
  <si>
    <t>7-7-9-7</t>
  </si>
  <si>
    <t>REZAGOS EJERCICIO 2016</t>
  </si>
  <si>
    <t>7-7-9-8</t>
  </si>
  <si>
    <t>LEY DE INGRESOS</t>
  </si>
  <si>
    <t>Ley de Ingresos Estimada</t>
  </si>
  <si>
    <t>Ley de Ingresos por Ejecutar</t>
  </si>
  <si>
    <t>Modificaciones a la Ley de Ingresos Estimada</t>
  </si>
  <si>
    <t>Ley de Ingresos Devengada</t>
  </si>
  <si>
    <t>Ley de Ingresos Recaudada</t>
  </si>
  <si>
    <t>PRESUPUESTO DE EGRESOS</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</si>
  <si>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</si>
  <si>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</si>
  <si>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</si>
  <si>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</si>
  <si>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</si>
  <si>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</si>
  <si>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</si>
  <si>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r>
      <rPr>
        <b/>
        <sz val="9"/>
        <rFont val="Arial"/>
        <family val="2"/>
      </rPr>
      <t>Nota</t>
    </r>
    <r>
      <rPr>
        <sz val="8"/>
        <rFont val="Arial"/>
        <family val="2"/>
      </rPr>
      <t>: Se informará, de manera agrupada, en las notas a los Estados Financieros las cuentas de orden contables y cuentas de orden presupuestario.</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</si>
</sst>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 #,##0.00;\-* #,##0.00_0;* &quot;0.00&quot;;_-@_-"/>
    <numFmt numFmtId="165" formatCode="#,##0.00_ ;\-#,##0.00\ "/>
  </numFmts>
  <fonts count="75">
    <font>
      <sz val="11"/>
      <color theme="1"/>
      <name val="Calibri"/>
      <family val="2"/>
    </font>
    <font>
      <sz val="11"/>
      <color indexed="8"/>
      <name val="Calibri"/>
      <family val="2"/>
    </font>
    <font>
      <b/>
      <sz val="8"/>
      <name val="Arial"/>
      <family val="2"/>
    </font>
    <font>
      <sz val="8"/>
      <name val="Arial"/>
      <family val="2"/>
    </font>
    <font>
      <sz val="10"/>
      <name val="Arial"/>
      <family val="2"/>
    </font>
    <font>
      <b/>
      <sz val="8"/>
      <color indexed="10"/>
      <name val="Arial"/>
      <family val="2"/>
    </font>
    <font>
      <sz val="8"/>
      <color indexed="8"/>
      <name val="Arial"/>
      <family val="2"/>
    </font>
    <font>
      <b/>
      <sz val="10"/>
      <name val="Arial"/>
      <family val="2"/>
    </font>
    <font>
      <sz val="8"/>
      <color indexed="9"/>
      <name val="Arial"/>
      <family val="2"/>
    </font>
    <font>
      <b/>
      <sz val="8"/>
      <color indexed="9"/>
      <name val="Arial"/>
      <family val="2"/>
    </font>
    <font>
      <sz val="11"/>
      <color indexed="8"/>
      <name val="Garamond"/>
      <family val="2"/>
    </font>
    <font>
      <sz val="8"/>
      <color indexed="10"/>
      <name val="Arial"/>
      <family val="2"/>
    </font>
    <font>
      <b/>
      <sz val="8"/>
      <color indexed="8"/>
      <name val="Arial"/>
      <family val="2"/>
    </font>
    <font>
      <sz val="8"/>
      <color indexed="55"/>
      <name val="Arial"/>
      <family val="2"/>
    </font>
    <font>
      <b/>
      <sz val="8"/>
      <color indexed="51"/>
      <name val="Arial"/>
      <family val="2"/>
    </font>
    <font>
      <sz val="8"/>
      <color indexed="8"/>
      <name val="Calibri"/>
      <family val="2"/>
    </font>
    <font>
      <b/>
      <sz val="8"/>
      <color indexed="50"/>
      <name val="Arial"/>
      <family val="2"/>
    </font>
    <font>
      <sz val="8"/>
      <color indexed="50"/>
      <name val="Arial"/>
      <family val="2"/>
    </font>
    <font>
      <b/>
      <sz val="9.85"/>
      <color indexed="8"/>
      <name val="Times New Roman"/>
      <family val="1"/>
    </font>
    <font>
      <sz val="9.85"/>
      <color indexed="8"/>
      <name val="Times New Roman"/>
      <family val="1"/>
    </font>
    <font>
      <sz val="8.05"/>
      <color indexed="8"/>
      <name val="Arial"/>
      <family val="2"/>
    </font>
    <font>
      <sz val="8.05"/>
      <color indexed="8"/>
      <name val="Times New Roman"/>
      <family val="1"/>
    </font>
    <font>
      <sz val="10"/>
      <color indexed="8"/>
      <name val="MS Sans Serif"/>
      <family val="2"/>
    </font>
    <font>
      <sz val="8.05"/>
      <name val="Times New Roman"/>
      <family val="1"/>
    </font>
    <font>
      <b/>
      <sz val="9"/>
      <name val="Tahoma"/>
      <family val="2"/>
    </font>
    <font>
      <sz val="9"/>
      <name val="Tahoma"/>
      <family val="2"/>
    </font>
    <font>
      <b/>
      <sz val="10"/>
      <color indexed="8"/>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sz val="11"/>
      <color theme="1"/>
      <name val="Garamond"/>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tint="-0.3499799966812134"/>
      <name val="Arial"/>
      <family val="2"/>
    </font>
    <font>
      <b/>
      <sz val="8"/>
      <color theme="1"/>
      <name val="Arial"/>
      <family val="2"/>
    </font>
    <font>
      <sz val="8"/>
      <color theme="0"/>
      <name val="Arial"/>
      <family val="2"/>
    </font>
    <font>
      <b/>
      <sz val="8"/>
      <color theme="9" tint="0.5999900102615356"/>
      <name val="Arial"/>
      <family val="2"/>
    </font>
    <font>
      <sz val="8"/>
      <color theme="1"/>
      <name val="Calibri"/>
      <family val="2"/>
    </font>
    <font>
      <sz val="8"/>
      <color rgb="FFFF0000"/>
      <name val="Arial"/>
      <family val="2"/>
    </font>
    <font>
      <sz val="8"/>
      <color rgb="FF000000"/>
      <name val="Arial"/>
      <family val="2"/>
    </font>
    <font>
      <b/>
      <sz val="8"/>
      <color rgb="FF000000"/>
      <name val="Arial"/>
      <family val="2"/>
    </font>
    <font>
      <b/>
      <sz val="8"/>
      <color theme="0"/>
      <name val="Arial"/>
      <family val="2"/>
    </font>
    <font>
      <b/>
      <sz val="8"/>
      <color rgb="FF92D050"/>
      <name val="Arial"/>
      <family val="2"/>
    </font>
    <font>
      <sz val="8"/>
      <color rgb="FF92D050"/>
      <name val="Arial"/>
      <family val="2"/>
    </font>
    <font>
      <b/>
      <sz val="10"/>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1" tint="0.49998000264167786"/>
        <bgColor indexed="64"/>
      </patternFill>
    </fill>
    <fill>
      <patternFill patternType="solid">
        <fgColor rgb="FFF7CC9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right style="thin"/>
      <top/>
      <bottom style="thin"/>
    </border>
    <border>
      <left style="thin">
        <color rgb="FF000000"/>
      </left>
      <right style="thin">
        <color rgb="FF000000"/>
      </right>
      <top style="thin">
        <color rgb="FF000000"/>
      </top>
      <bottom style="thin">
        <color rgb="FF000000"/>
      </bottom>
    </border>
    <border>
      <left/>
      <right/>
      <top/>
      <bottom style="thin"/>
    </border>
    <border>
      <left/>
      <right/>
      <top style="thin"/>
      <bottom style="thin"/>
    </border>
    <border>
      <left style="thin"/>
      <right style="thin"/>
      <top style="thin"/>
      <bottom/>
    </border>
    <border>
      <left style="thin"/>
      <right style="thin">
        <color rgb="FF000000"/>
      </right>
      <top style="thin"/>
      <bottom style="thin"/>
    </border>
    <border>
      <left style="thin">
        <color rgb="FF000000"/>
      </left>
      <right style="thin">
        <color rgb="FF000000"/>
      </right>
      <top style="thin"/>
      <bottom style="thin"/>
    </border>
    <border>
      <left/>
      <right/>
      <top/>
      <bottom style="thin">
        <color rgb="FF000000"/>
      </bottom>
    </border>
    <border>
      <left style="thin"/>
      <right/>
      <top style="thin"/>
      <bottom style="thin"/>
    </border>
    <border>
      <left/>
      <right style="thin">
        <color rgb="FF000000"/>
      </right>
      <top style="thin">
        <color rgb="FF000000"/>
      </top>
      <bottom style="thin">
        <color rgb="FF000000"/>
      </bottom>
    </border>
    <border>
      <left/>
      <right/>
      <top style="thin"/>
      <bottom/>
    </border>
    <border>
      <left style="thin">
        <color rgb="FF000000"/>
      </left>
      <right style="thin"/>
      <top style="thin">
        <color rgb="FF000000"/>
      </top>
      <bottom style="thin">
        <color rgb="FF000000"/>
      </bottom>
    </border>
    <border>
      <left style="thin"/>
      <right/>
      <top/>
      <bottom style="thin"/>
    </border>
    <border>
      <left style="thin"/>
      <right/>
      <top/>
      <bottom style="thin">
        <color rgb="FF000000"/>
      </bottom>
    </border>
    <border>
      <left style="medium"/>
      <right/>
      <top style="thin"/>
      <bottom/>
    </border>
    <border>
      <left style="medium"/>
      <right/>
      <top/>
      <bottom/>
    </border>
    <border>
      <left style="medium"/>
      <right/>
      <top/>
      <bottom style="medium"/>
    </border>
    <border>
      <left/>
      <right style="medium"/>
      <top/>
      <bottom style="medium"/>
    </border>
    <border>
      <left/>
      <right style="medium"/>
      <top style="thin"/>
      <bottom/>
    </border>
    <border>
      <left/>
      <right style="medium"/>
      <top/>
      <bottom/>
    </border>
    <border>
      <left style="thin"/>
      <right/>
      <top/>
      <bottom/>
    </border>
    <border>
      <left/>
      <right style="thin"/>
      <top style="thin"/>
      <bottom style="thin"/>
    </border>
    <border>
      <left style="thin"/>
      <right/>
      <top style="thin"/>
      <bottom/>
    </border>
    <border>
      <left/>
      <right style="thin"/>
      <top style="thin"/>
      <bottom/>
    </border>
    <border>
      <left style="thin"/>
      <right style="thin"/>
      <top/>
      <bottom/>
    </border>
    <border>
      <left style="medium"/>
      <right style="thin"/>
      <top style="thin"/>
      <bottom style="thin"/>
    </border>
    <border>
      <left style="thin"/>
      <right style="medium"/>
      <top style="thin"/>
      <bottom style="thin"/>
    </border>
    <border>
      <left style="thin"/>
      <right style="thin"/>
      <top style="thin"/>
      <bottom style="thin">
        <color rgb="FF000000"/>
      </bottom>
    </border>
    <border>
      <left style="thin"/>
      <right style="thin">
        <color rgb="FF000000"/>
      </right>
      <top style="thin"/>
      <bottom style="thin">
        <color rgb="FF000000"/>
      </bottom>
    </border>
    <border>
      <left/>
      <right/>
      <top style="thin">
        <color indexed="8"/>
      </top>
      <bottom/>
    </border>
    <border>
      <left/>
      <right style="thin">
        <color rgb="FF000000"/>
      </right>
      <top style="thin">
        <color rgb="FF000000"/>
      </top>
      <bottom/>
    </border>
    <border>
      <left/>
      <right style="thin">
        <color rgb="FF000000"/>
      </right>
      <top/>
      <bottom style="thin">
        <color rgb="FF000000"/>
      </bottom>
    </border>
    <border>
      <left style="thin">
        <color rgb="FF000000"/>
      </left>
      <right/>
      <top style="thin">
        <color rgb="FF000000"/>
      </top>
      <bottom/>
    </border>
    <border>
      <left style="thin">
        <color indexed="63"/>
      </left>
      <right style="thin">
        <color indexed="63"/>
      </right>
      <top style="thin">
        <color indexed="63"/>
      </top>
      <bottom style="thin">
        <color indexed="63"/>
      </bottom>
    </border>
    <border>
      <left/>
      <right style="thin">
        <color indexed="63"/>
      </right>
      <top style="thin">
        <color indexed="63"/>
      </top>
      <bottom style="thin">
        <color indexed="63"/>
      </bottom>
    </border>
    <border>
      <left/>
      <right style="thin">
        <color indexed="63"/>
      </right>
      <top style="thin">
        <color indexed="63"/>
      </top>
      <bottom/>
    </border>
    <border>
      <left style="thin">
        <color indexed="63"/>
      </left>
      <right/>
      <top style="thin">
        <color indexed="63"/>
      </top>
      <bottom style="thin">
        <color indexed="63"/>
      </bottom>
    </border>
    <border>
      <left style="medium"/>
      <right/>
      <top style="medium"/>
      <bottom style="thin"/>
    </border>
    <border>
      <left/>
      <right style="medium"/>
      <top style="medium"/>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4" fillId="0" borderId="0">
      <alignment/>
      <protection/>
    </xf>
    <xf numFmtId="0" fontId="53" fillId="0" borderId="0">
      <alignment/>
      <protection/>
    </xf>
    <xf numFmtId="0" fontId="54" fillId="0" borderId="0">
      <alignment/>
      <protection/>
    </xf>
    <xf numFmtId="0" fontId="0" fillId="0" borderId="0">
      <alignment/>
      <protection/>
    </xf>
    <xf numFmtId="0" fontId="0" fillId="0" borderId="0">
      <alignment/>
      <protection/>
    </xf>
    <xf numFmtId="0" fontId="2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470">
    <xf numFmtId="0" fontId="0" fillId="0" borderId="0" xfId="0" applyFont="1" applyAlignment="1">
      <alignment/>
    </xf>
    <xf numFmtId="0" fontId="62" fillId="0" borderId="0" xfId="0" applyFont="1" applyAlignment="1">
      <alignment/>
    </xf>
    <xf numFmtId="0" fontId="3" fillId="0" borderId="0" xfId="0" applyFont="1" applyAlignment="1">
      <alignment/>
    </xf>
    <xf numFmtId="0" fontId="63" fillId="0" borderId="0" xfId="0" applyFont="1" applyAlignment="1">
      <alignment/>
    </xf>
    <xf numFmtId="4" fontId="63" fillId="0" borderId="0" xfId="0" applyNumberFormat="1" applyFont="1" applyAlignment="1">
      <alignment/>
    </xf>
    <xf numFmtId="43" fontId="53" fillId="0" borderId="0" xfId="48" applyFont="1" applyAlignment="1">
      <alignment/>
    </xf>
    <xf numFmtId="4" fontId="53" fillId="0" borderId="0" xfId="48" applyNumberFormat="1" applyFont="1" applyAlignment="1">
      <alignment/>
    </xf>
    <xf numFmtId="0" fontId="64" fillId="0" borderId="0" xfId="0" applyFont="1" applyAlignment="1">
      <alignment/>
    </xf>
    <xf numFmtId="0" fontId="53" fillId="0" borderId="0" xfId="0" applyFont="1" applyAlignment="1">
      <alignment/>
    </xf>
    <xf numFmtId="4" fontId="53" fillId="0" borderId="0" xfId="0" applyNumberFormat="1" applyFont="1" applyAlignment="1">
      <alignment/>
    </xf>
    <xf numFmtId="0" fontId="2" fillId="29" borderId="10" xfId="55" applyFont="1" applyFill="1" applyBorder="1" applyAlignment="1">
      <alignment horizontal="left" vertical="top"/>
      <protection/>
    </xf>
    <xf numFmtId="0" fontId="2" fillId="29" borderId="10" xfId="55" applyFont="1" applyFill="1" applyBorder="1" applyAlignment="1">
      <alignment horizontal="left" vertical="top" wrapText="1"/>
      <protection/>
    </xf>
    <xf numFmtId="0" fontId="2" fillId="29" borderId="10" xfId="55" applyFont="1" applyFill="1" applyBorder="1" applyAlignment="1">
      <alignment horizontal="center" vertical="top" wrapText="1"/>
      <protection/>
    </xf>
    <xf numFmtId="0" fontId="63" fillId="0" borderId="0" xfId="0" applyFont="1" applyAlignment="1">
      <alignment horizontal="center"/>
    </xf>
    <xf numFmtId="4" fontId="63" fillId="0" borderId="0" xfId="0" applyNumberFormat="1" applyFont="1" applyAlignment="1">
      <alignment horizontal="center"/>
    </xf>
    <xf numFmtId="0" fontId="63" fillId="29" borderId="10" xfId="56" applyFont="1" applyFill="1" applyBorder="1" applyAlignment="1">
      <alignment horizontal="center" vertical="center" wrapText="1"/>
      <protection/>
    </xf>
    <xf numFmtId="0" fontId="63" fillId="29" borderId="10" xfId="0" applyFont="1" applyFill="1" applyBorder="1" applyAlignment="1">
      <alignment horizontal="center" vertical="center"/>
    </xf>
    <xf numFmtId="4" fontId="63" fillId="29" borderId="10" xfId="48" applyNumberFormat="1" applyFont="1" applyFill="1" applyBorder="1" applyAlignment="1">
      <alignment horizontal="center" vertical="center" wrapText="1"/>
    </xf>
    <xf numFmtId="0" fontId="63" fillId="29" borderId="10" xfId="0" applyFont="1" applyFill="1" applyBorder="1" applyAlignment="1">
      <alignment horizontal="center" vertical="center" wrapText="1"/>
    </xf>
    <xf numFmtId="0" fontId="53" fillId="0" borderId="0" xfId="0" applyFont="1" applyFill="1" applyAlignment="1">
      <alignment/>
    </xf>
    <xf numFmtId="4" fontId="63" fillId="33" borderId="10" xfId="0" applyNumberFormat="1" applyFont="1" applyFill="1" applyBorder="1" applyAlignment="1">
      <alignment horizontal="right" wrapText="1"/>
    </xf>
    <xf numFmtId="4" fontId="53" fillId="0" borderId="0" xfId="0" applyNumberFormat="1" applyFont="1" applyFill="1" applyAlignment="1">
      <alignment/>
    </xf>
    <xf numFmtId="4" fontId="2" fillId="0" borderId="0" xfId="55" applyNumberFormat="1" applyFont="1" applyFill="1" applyBorder="1" applyAlignment="1">
      <alignment horizontal="left" vertical="top" wrapText="1"/>
      <protection/>
    </xf>
    <xf numFmtId="0" fontId="63" fillId="29" borderId="11" xfId="0" applyFont="1" applyFill="1" applyBorder="1" applyAlignment="1">
      <alignment horizontal="center" vertical="center" wrapText="1"/>
    </xf>
    <xf numFmtId="4" fontId="63" fillId="0" borderId="0" xfId="0" applyNumberFormat="1" applyFont="1" applyFill="1" applyBorder="1" applyAlignment="1">
      <alignment horizontal="center" vertical="center" wrapText="1"/>
    </xf>
    <xf numFmtId="4" fontId="53" fillId="0" borderId="0" xfId="0" applyNumberFormat="1" applyFont="1" applyFill="1" applyBorder="1" applyAlignment="1">
      <alignment horizontal="right" wrapText="1"/>
    </xf>
    <xf numFmtId="4" fontId="63" fillId="33" borderId="12" xfId="0" applyNumberFormat="1" applyFont="1" applyFill="1" applyBorder="1" applyAlignment="1">
      <alignment horizontal="right" wrapText="1"/>
    </xf>
    <xf numFmtId="4" fontId="63" fillId="0" borderId="0" xfId="0" applyNumberFormat="1" applyFont="1" applyFill="1" applyBorder="1" applyAlignment="1">
      <alignment horizontal="right" wrapText="1"/>
    </xf>
    <xf numFmtId="0" fontId="63" fillId="0" borderId="0" xfId="0" applyFont="1" applyFill="1" applyBorder="1" applyAlignment="1">
      <alignment horizontal="center" vertical="center" wrapText="1"/>
    </xf>
    <xf numFmtId="0" fontId="63" fillId="33" borderId="13" xfId="0" applyFont="1" applyFill="1" applyBorder="1" applyAlignment="1">
      <alignment horizontal="left" vertical="center" wrapText="1"/>
    </xf>
    <xf numFmtId="4" fontId="63" fillId="33" borderId="14" xfId="0" applyNumberFormat="1" applyFont="1" applyFill="1" applyBorder="1" applyAlignment="1">
      <alignment horizontal="right" wrapText="1"/>
    </xf>
    <xf numFmtId="4" fontId="63" fillId="33" borderId="15" xfId="0" applyNumberFormat="1" applyFont="1" applyFill="1" applyBorder="1" applyAlignment="1">
      <alignment horizontal="right" wrapText="1"/>
    </xf>
    <xf numFmtId="4" fontId="64" fillId="0" borderId="0" xfId="0" applyNumberFormat="1" applyFont="1" applyAlignment="1">
      <alignment/>
    </xf>
    <xf numFmtId="0" fontId="2" fillId="29" borderId="10" xfId="55" applyFont="1" applyFill="1" applyBorder="1" applyAlignment="1">
      <alignment horizontal="left" vertical="center"/>
      <protection/>
    </xf>
    <xf numFmtId="4" fontId="63" fillId="0" borderId="0" xfId="48" applyNumberFormat="1" applyFont="1" applyAlignment="1">
      <alignment vertical="center"/>
    </xf>
    <xf numFmtId="0" fontId="53" fillId="0" borderId="0" xfId="0" applyFont="1" applyAlignment="1">
      <alignment vertical="center"/>
    </xf>
    <xf numFmtId="49" fontId="63" fillId="29" borderId="16" xfId="48" applyNumberFormat="1" applyFont="1" applyFill="1" applyBorder="1" applyAlignment="1">
      <alignment horizontal="center" vertical="center" wrapText="1"/>
    </xf>
    <xf numFmtId="0" fontId="53" fillId="0" borderId="0" xfId="56" applyFont="1" applyFill="1" applyAlignment="1">
      <alignment vertical="top"/>
      <protection/>
    </xf>
    <xf numFmtId="4" fontId="53" fillId="0" borderId="0" xfId="0" applyNumberFormat="1" applyFont="1" applyAlignment="1">
      <alignment horizontal="left" wrapText="1"/>
    </xf>
    <xf numFmtId="0" fontId="53" fillId="0" borderId="0" xfId="0" applyFont="1" applyAlignment="1">
      <alignment horizontal="left" wrapText="1"/>
    </xf>
    <xf numFmtId="4" fontId="63" fillId="29" borderId="10" xfId="0" applyNumberFormat="1" applyFont="1" applyFill="1" applyBorder="1" applyAlignment="1">
      <alignment horizontal="center" vertical="center"/>
    </xf>
    <xf numFmtId="4" fontId="63" fillId="29" borderId="10" xfId="0" applyNumberFormat="1" applyFont="1" applyFill="1" applyBorder="1" applyAlignment="1" quotePrefix="1">
      <alignment horizontal="center" vertical="center"/>
    </xf>
    <xf numFmtId="0" fontId="53" fillId="0" borderId="0" xfId="0" applyFont="1" applyBorder="1" applyAlignment="1">
      <alignment/>
    </xf>
    <xf numFmtId="4" fontId="53" fillId="0" borderId="0" xfId="0" applyNumberFormat="1" applyFont="1" applyBorder="1" applyAlignment="1">
      <alignment/>
    </xf>
    <xf numFmtId="4" fontId="53" fillId="0" borderId="0" xfId="0" applyNumberFormat="1" applyFont="1" applyAlignment="1">
      <alignment horizontal="left" vertical="center" wrapText="1"/>
    </xf>
    <xf numFmtId="0" fontId="2" fillId="0" borderId="0" xfId="55" applyFont="1" applyFill="1" applyBorder="1" applyAlignment="1">
      <alignment horizontal="left" vertical="top" wrapText="1"/>
      <protection/>
    </xf>
    <xf numFmtId="4" fontId="53" fillId="0" borderId="0" xfId="0" applyNumberFormat="1" applyFont="1" applyFill="1" applyAlignment="1">
      <alignment horizontal="left" wrapText="1"/>
    </xf>
    <xf numFmtId="43" fontId="2" fillId="0" borderId="0" xfId="48" applyFont="1" applyFill="1" applyBorder="1" applyAlignment="1">
      <alignment horizontal="center" vertical="top" wrapText="1"/>
    </xf>
    <xf numFmtId="0" fontId="63" fillId="29" borderId="11" xfId="56" applyFont="1" applyFill="1" applyBorder="1" applyAlignment="1">
      <alignment horizontal="center" vertical="center" wrapText="1"/>
      <protection/>
    </xf>
    <xf numFmtId="0" fontId="53" fillId="0" borderId="10" xfId="0" applyFont="1" applyBorder="1" applyAlignment="1">
      <alignment/>
    </xf>
    <xf numFmtId="0" fontId="63" fillId="0" borderId="0" xfId="0" applyFont="1" applyAlignment="1">
      <alignment vertical="center"/>
    </xf>
    <xf numFmtId="0" fontId="64" fillId="0" borderId="0" xfId="0" applyFont="1" applyAlignment="1">
      <alignment vertical="center"/>
    </xf>
    <xf numFmtId="0" fontId="63" fillId="29" borderId="16" xfId="0" applyFont="1" applyFill="1" applyBorder="1" applyAlignment="1">
      <alignment horizontal="center" vertical="center" wrapText="1"/>
    </xf>
    <xf numFmtId="4" fontId="2" fillId="0" borderId="0" xfId="55" applyNumberFormat="1" applyFont="1" applyFill="1" applyBorder="1" applyAlignment="1">
      <alignment horizontal="left" vertical="top"/>
      <protection/>
    </xf>
    <xf numFmtId="43" fontId="2" fillId="29" borderId="10" xfId="48" applyFont="1" applyFill="1" applyBorder="1" applyAlignment="1">
      <alignment horizontal="center" vertical="top" wrapText="1"/>
    </xf>
    <xf numFmtId="0" fontId="2" fillId="0" borderId="0" xfId="55" applyFont="1" applyFill="1" applyBorder="1" applyAlignment="1">
      <alignment horizontal="left" vertical="top"/>
      <protection/>
    </xf>
    <xf numFmtId="4" fontId="2" fillId="0" borderId="17" xfId="55" applyNumberFormat="1" applyFont="1" applyFill="1" applyBorder="1" applyAlignment="1">
      <alignment horizontal="center" vertical="top" wrapText="1"/>
      <protection/>
    </xf>
    <xf numFmtId="0" fontId="2" fillId="0" borderId="18" xfId="55" applyFont="1" applyFill="1" applyBorder="1" applyAlignment="1">
      <alignment horizontal="center" vertical="top" wrapText="1"/>
      <protection/>
    </xf>
    <xf numFmtId="4" fontId="63" fillId="29" borderId="16" xfId="56" applyNumberFormat="1" applyFont="1" applyFill="1" applyBorder="1" applyAlignment="1">
      <alignment horizontal="center" vertical="center" wrapText="1"/>
      <protection/>
    </xf>
    <xf numFmtId="4" fontId="63" fillId="29" borderId="19" xfId="48" applyNumberFormat="1" applyFont="1" applyFill="1" applyBorder="1" applyAlignment="1">
      <alignment horizontal="center" vertical="center" wrapText="1"/>
    </xf>
    <xf numFmtId="0" fontId="63" fillId="0" borderId="0" xfId="0" applyFont="1" applyFill="1" applyBorder="1" applyAlignment="1">
      <alignment horizontal="left" vertical="center" wrapText="1"/>
    </xf>
    <xf numFmtId="4" fontId="63" fillId="0" borderId="0" xfId="0" applyNumberFormat="1" applyFont="1" applyFill="1" applyBorder="1" applyAlignment="1">
      <alignment horizontal="right" vertical="center" wrapText="1"/>
    </xf>
    <xf numFmtId="0" fontId="63" fillId="29" borderId="16" xfId="0" applyFont="1" applyFill="1" applyBorder="1" applyAlignment="1">
      <alignment horizontal="left" vertical="center"/>
    </xf>
    <xf numFmtId="4" fontId="63" fillId="0" borderId="0" xfId="0" applyNumberFormat="1" applyFont="1" applyFill="1" applyBorder="1" applyAlignment="1">
      <alignment horizontal="left" vertical="center"/>
    </xf>
    <xf numFmtId="0" fontId="63" fillId="0" borderId="0" xfId="0" applyFont="1" applyFill="1" applyBorder="1" applyAlignment="1">
      <alignment horizontal="left" vertical="center"/>
    </xf>
    <xf numFmtId="0" fontId="2" fillId="19" borderId="10" xfId="55" applyFont="1" applyFill="1" applyBorder="1" applyAlignment="1">
      <alignment horizontal="left" vertical="top"/>
      <protection/>
    </xf>
    <xf numFmtId="0" fontId="63" fillId="29" borderId="10" xfId="0" applyFont="1" applyFill="1" applyBorder="1" applyAlignment="1">
      <alignment horizontal="left" vertical="center"/>
    </xf>
    <xf numFmtId="0" fontId="53" fillId="0" borderId="0" xfId="0" applyFont="1" applyAlignment="1">
      <alignment horizontal="center"/>
    </xf>
    <xf numFmtId="4" fontId="53" fillId="0" borderId="0" xfId="0" applyNumberFormat="1" applyFont="1" applyAlignment="1">
      <alignment horizontal="center"/>
    </xf>
    <xf numFmtId="4" fontId="65" fillId="0" borderId="0" xfId="55" applyNumberFormat="1" applyFont="1" applyFill="1" applyBorder="1" applyAlignment="1">
      <alignment horizontal="left" vertical="top"/>
      <protection/>
    </xf>
    <xf numFmtId="0" fontId="66" fillId="0" borderId="0" xfId="0" applyFont="1" applyAlignment="1">
      <alignment/>
    </xf>
    <xf numFmtId="0" fontId="63" fillId="29" borderId="20" xfId="0" applyFont="1" applyFill="1" applyBorder="1" applyAlignment="1">
      <alignment horizontal="left" vertical="center"/>
    </xf>
    <xf numFmtId="0" fontId="63" fillId="29" borderId="21" xfId="0" applyFont="1" applyFill="1" applyBorder="1" applyAlignment="1">
      <alignment horizontal="left" vertical="center"/>
    </xf>
    <xf numFmtId="0" fontId="63" fillId="0" borderId="0" xfId="0" applyFont="1" applyBorder="1" applyAlignment="1">
      <alignment/>
    </xf>
    <xf numFmtId="4" fontId="53" fillId="0" borderId="0" xfId="48" applyNumberFormat="1" applyFont="1" applyBorder="1" applyAlignment="1">
      <alignment/>
    </xf>
    <xf numFmtId="4" fontId="53" fillId="0" borderId="0" xfId="48" applyNumberFormat="1" applyFont="1" applyBorder="1" applyAlignment="1">
      <alignment vertical="center"/>
    </xf>
    <xf numFmtId="0" fontId="2" fillId="29" borderId="10" xfId="55" applyFont="1" applyFill="1" applyBorder="1" applyAlignment="1">
      <alignment horizontal="center" vertical="center" wrapText="1"/>
      <protection/>
    </xf>
    <xf numFmtId="0" fontId="63" fillId="0" borderId="22" xfId="0" applyFont="1" applyBorder="1" applyAlignment="1">
      <alignment/>
    </xf>
    <xf numFmtId="4" fontId="63" fillId="0" borderId="22" xfId="0" applyNumberFormat="1" applyFont="1" applyBorder="1" applyAlignment="1">
      <alignment/>
    </xf>
    <xf numFmtId="10" fontId="63" fillId="33" borderId="10" xfId="0" applyNumberFormat="1" applyFont="1" applyFill="1" applyBorder="1" applyAlignment="1">
      <alignment horizontal="right" wrapText="1"/>
    </xf>
    <xf numFmtId="4" fontId="2" fillId="0" borderId="0" xfId="55" applyNumberFormat="1" applyFont="1" applyFill="1" applyBorder="1" applyAlignment="1">
      <alignment horizontal="center" vertical="top" wrapText="1"/>
      <protection/>
    </xf>
    <xf numFmtId="4" fontId="2" fillId="29" borderId="10" xfId="55" applyNumberFormat="1" applyFont="1" applyFill="1" applyBorder="1" applyAlignment="1">
      <alignment horizontal="center" vertical="top" wrapText="1"/>
      <protection/>
    </xf>
    <xf numFmtId="4" fontId="53" fillId="0" borderId="0" xfId="0" applyNumberFormat="1" applyFont="1" applyFill="1" applyBorder="1" applyAlignment="1">
      <alignment/>
    </xf>
    <xf numFmtId="0" fontId="53" fillId="0" borderId="0" xfId="0" applyFont="1" applyFill="1" applyBorder="1" applyAlignment="1">
      <alignment/>
    </xf>
    <xf numFmtId="0" fontId="2" fillId="0" borderId="0" xfId="55" applyFont="1" applyFill="1" applyBorder="1" applyAlignment="1">
      <alignment horizontal="center" vertical="top" wrapText="1"/>
      <protection/>
    </xf>
    <xf numFmtId="0" fontId="2" fillId="0" borderId="0" xfId="0" applyFont="1" applyAlignment="1">
      <alignment horizontal="center"/>
    </xf>
    <xf numFmtId="15" fontId="53" fillId="0" borderId="0" xfId="0" applyNumberFormat="1" applyFont="1" applyAlignment="1">
      <alignment/>
    </xf>
    <xf numFmtId="4" fontId="3" fillId="0" borderId="0" xfId="0" applyNumberFormat="1" applyFont="1" applyAlignment="1">
      <alignment/>
    </xf>
    <xf numFmtId="15" fontId="53" fillId="0" borderId="0" xfId="0" applyNumberFormat="1" applyFont="1" applyFill="1" applyAlignment="1">
      <alignment/>
    </xf>
    <xf numFmtId="0" fontId="2" fillId="0" borderId="0" xfId="0" applyFont="1" applyBorder="1" applyAlignment="1">
      <alignment/>
    </xf>
    <xf numFmtId="4" fontId="2" fillId="0" borderId="0" xfId="0" applyNumberFormat="1" applyFont="1" applyBorder="1" applyAlignment="1">
      <alignment/>
    </xf>
    <xf numFmtId="43" fontId="2" fillId="0" borderId="0" xfId="0" applyNumberFormat="1" applyFont="1" applyBorder="1" applyAlignment="1">
      <alignment/>
    </xf>
    <xf numFmtId="15" fontId="2" fillId="0" borderId="0" xfId="0" applyNumberFormat="1" applyFont="1" applyBorder="1" applyAlignment="1">
      <alignment/>
    </xf>
    <xf numFmtId="15" fontId="3" fillId="0" borderId="0" xfId="0" applyNumberFormat="1" applyFont="1" applyAlignment="1">
      <alignment/>
    </xf>
    <xf numFmtId="0" fontId="63" fillId="0" borderId="0" xfId="0" applyFont="1" applyBorder="1" applyAlignment="1">
      <alignment/>
    </xf>
    <xf numFmtId="49" fontId="53" fillId="0" borderId="10" xfId="0" applyNumberFormat="1" applyFont="1" applyBorder="1" applyAlignment="1">
      <alignment/>
    </xf>
    <xf numFmtId="4" fontId="53" fillId="0" borderId="23" xfId="48" applyNumberFormat="1" applyFont="1" applyBorder="1" applyAlignment="1">
      <alignment/>
    </xf>
    <xf numFmtId="10" fontId="53" fillId="0" borderId="0" xfId="48" applyNumberFormat="1" applyFont="1" applyBorder="1" applyAlignment="1">
      <alignment/>
    </xf>
    <xf numFmtId="2" fontId="53" fillId="0" borderId="0" xfId="48" applyNumberFormat="1" applyFont="1" applyBorder="1" applyAlignment="1">
      <alignment/>
    </xf>
    <xf numFmtId="10" fontId="53" fillId="0" borderId="0" xfId="0" applyNumberFormat="1" applyFont="1" applyBorder="1" applyAlignment="1">
      <alignment/>
    </xf>
    <xf numFmtId="2" fontId="2" fillId="29" borderId="10" xfId="48" applyNumberFormat="1" applyFont="1" applyFill="1" applyBorder="1" applyAlignment="1">
      <alignment horizontal="center" vertical="top" wrapText="1"/>
    </xf>
    <xf numFmtId="10" fontId="63" fillId="0" borderId="0" xfId="0" applyNumberFormat="1" applyFont="1" applyAlignment="1">
      <alignment/>
    </xf>
    <xf numFmtId="2" fontId="63" fillId="29" borderId="11" xfId="48" applyNumberFormat="1" applyFont="1" applyFill="1" applyBorder="1" applyAlignment="1">
      <alignment horizontal="center" vertical="center" wrapText="1"/>
    </xf>
    <xf numFmtId="0" fontId="67" fillId="0" borderId="0" xfId="0" applyFont="1" applyBorder="1" applyAlignment="1">
      <alignment/>
    </xf>
    <xf numFmtId="4" fontId="63" fillId="29" borderId="16" xfId="0" applyNumberFormat="1" applyFont="1" applyFill="1" applyBorder="1" applyAlignment="1">
      <alignment horizontal="center" vertical="center" wrapText="1"/>
    </xf>
    <xf numFmtId="4" fontId="53" fillId="0" borderId="0" xfId="48" applyNumberFormat="1" applyFont="1" applyFill="1" applyBorder="1" applyAlignment="1">
      <alignment/>
    </xf>
    <xf numFmtId="4" fontId="2" fillId="0" borderId="22" xfId="48" applyNumberFormat="1" applyFont="1" applyFill="1" applyBorder="1" applyAlignment="1">
      <alignment horizontal="center" vertical="top" wrapText="1"/>
    </xf>
    <xf numFmtId="4" fontId="53" fillId="0" borderId="0" xfId="48" applyNumberFormat="1" applyFont="1" applyBorder="1" applyAlignment="1">
      <alignment/>
    </xf>
    <xf numFmtId="10" fontId="64" fillId="0" borderId="0" xfId="0" applyNumberFormat="1" applyFont="1" applyAlignment="1">
      <alignment/>
    </xf>
    <xf numFmtId="10" fontId="53" fillId="0" borderId="0" xfId="0" applyNumberFormat="1" applyFont="1" applyBorder="1" applyAlignment="1">
      <alignment horizontal="center"/>
    </xf>
    <xf numFmtId="10" fontId="2" fillId="29" borderId="10" xfId="55" applyNumberFormat="1" applyFont="1" applyFill="1" applyBorder="1" applyAlignment="1">
      <alignment horizontal="center" vertical="top"/>
      <protection/>
    </xf>
    <xf numFmtId="0" fontId="63" fillId="0" borderId="0" xfId="0" applyFont="1" applyAlignment="1">
      <alignment/>
    </xf>
    <xf numFmtId="4" fontId="63" fillId="0" borderId="0" xfId="0" applyNumberFormat="1" applyFont="1" applyAlignment="1">
      <alignment/>
    </xf>
    <xf numFmtId="10" fontId="63" fillId="0" borderId="0" xfId="0" applyNumberFormat="1" applyFont="1" applyAlignment="1">
      <alignment/>
    </xf>
    <xf numFmtId="0" fontId="68" fillId="0" borderId="16" xfId="0" applyFont="1" applyBorder="1" applyAlignment="1">
      <alignment wrapText="1"/>
    </xf>
    <xf numFmtId="0" fontId="68" fillId="0" borderId="24" xfId="0" applyFont="1" applyBorder="1" applyAlignment="1">
      <alignment wrapText="1"/>
    </xf>
    <xf numFmtId="4" fontId="53" fillId="0" borderId="24" xfId="0" applyNumberFormat="1" applyFont="1" applyFill="1" applyBorder="1" applyAlignment="1">
      <alignment horizontal="right"/>
    </xf>
    <xf numFmtId="10" fontId="53" fillId="0" borderId="16" xfId="0" applyNumberFormat="1" applyFont="1" applyFill="1" applyBorder="1" applyAlignment="1">
      <alignment horizontal="right"/>
    </xf>
    <xf numFmtId="0" fontId="69" fillId="33" borderId="16" xfId="0" applyFont="1" applyFill="1" applyBorder="1" applyAlignment="1">
      <alignment wrapText="1"/>
    </xf>
    <xf numFmtId="4" fontId="63" fillId="33" borderId="24" xfId="0" applyNumberFormat="1" applyFont="1" applyFill="1" applyBorder="1" applyAlignment="1">
      <alignment horizontal="right"/>
    </xf>
    <xf numFmtId="4" fontId="53" fillId="0" borderId="0" xfId="48" applyNumberFormat="1" applyFont="1" applyAlignment="1">
      <alignment/>
    </xf>
    <xf numFmtId="10" fontId="53" fillId="0" borderId="0" xfId="0" applyNumberFormat="1" applyFont="1" applyAlignment="1">
      <alignment/>
    </xf>
    <xf numFmtId="0" fontId="2" fillId="0" borderId="0" xfId="56" applyFont="1" applyFill="1" applyBorder="1">
      <alignment/>
      <protection/>
    </xf>
    <xf numFmtId="0" fontId="3" fillId="0" borderId="0" xfId="56" applyFont="1" applyFill="1" applyBorder="1">
      <alignment/>
      <protection/>
    </xf>
    <xf numFmtId="0" fontId="3" fillId="0" borderId="0" xfId="56" applyFont="1" applyFill="1" applyBorder="1" applyAlignment="1">
      <alignment horizontal="left" wrapText="1"/>
      <protection/>
    </xf>
    <xf numFmtId="0" fontId="3" fillId="0" borderId="0" xfId="56" applyFont="1" applyFill="1" applyBorder="1" applyAlignment="1">
      <alignment horizontal="left"/>
      <protection/>
    </xf>
    <xf numFmtId="0" fontId="2" fillId="0" borderId="0" xfId="56" applyFont="1" applyFill="1" applyBorder="1" applyAlignment="1">
      <alignment horizontal="left" wrapText="1"/>
      <protection/>
    </xf>
    <xf numFmtId="0" fontId="3" fillId="0" borderId="0" xfId="56" applyFont="1" applyFill="1">
      <alignment/>
      <protection/>
    </xf>
    <xf numFmtId="0" fontId="63" fillId="0" borderId="11" xfId="56" applyFont="1" applyFill="1" applyBorder="1" applyAlignment="1">
      <alignment horizontal="center" vertical="center" wrapText="1"/>
      <protection/>
    </xf>
    <xf numFmtId="0" fontId="63" fillId="0" borderId="0" xfId="56" applyFont="1" applyFill="1" applyBorder="1" applyAlignment="1">
      <alignment horizontal="left" vertical="center" wrapText="1"/>
      <protection/>
    </xf>
    <xf numFmtId="4" fontId="63" fillId="0" borderId="0" xfId="56" applyNumberFormat="1" applyFont="1" applyFill="1" applyBorder="1" applyAlignment="1">
      <alignment horizontal="right" wrapText="1"/>
      <protection/>
    </xf>
    <xf numFmtId="0" fontId="2" fillId="29" borderId="10" xfId="55" applyFont="1" applyFill="1" applyBorder="1" applyAlignment="1">
      <alignment horizontal="center" vertical="top" wrapText="1"/>
      <protection/>
    </xf>
    <xf numFmtId="0" fontId="53" fillId="0" borderId="0" xfId="0" applyFont="1" applyAlignment="1">
      <alignment/>
    </xf>
    <xf numFmtId="4" fontId="53" fillId="0" borderId="10" xfId="0" applyNumberFormat="1" applyFont="1" applyFill="1" applyBorder="1" applyAlignment="1">
      <alignment wrapText="1"/>
    </xf>
    <xf numFmtId="4" fontId="53" fillId="0" borderId="10" xfId="48" applyNumberFormat="1" applyFont="1" applyBorder="1" applyAlignment="1">
      <alignment wrapText="1"/>
    </xf>
    <xf numFmtId="4" fontId="53" fillId="0" borderId="23" xfId="48" applyNumberFormat="1" applyFont="1" applyBorder="1" applyAlignment="1">
      <alignment wrapText="1"/>
    </xf>
    <xf numFmtId="4" fontId="53" fillId="0" borderId="10" xfId="60" applyNumberFormat="1" applyFont="1" applyFill="1" applyBorder="1" applyAlignment="1">
      <alignment wrapText="1"/>
      <protection/>
    </xf>
    <xf numFmtId="4" fontId="53" fillId="0" borderId="10" xfId="0" applyNumberFormat="1" applyFont="1" applyBorder="1" applyAlignment="1">
      <alignment wrapText="1"/>
    </xf>
    <xf numFmtId="0" fontId="53" fillId="0" borderId="10" xfId="0" applyFont="1" applyBorder="1" applyAlignment="1">
      <alignment/>
    </xf>
    <xf numFmtId="0" fontId="53" fillId="0" borderId="10" xfId="0" applyFont="1" applyBorder="1" applyAlignment="1">
      <alignment wrapText="1"/>
    </xf>
    <xf numFmtId="43" fontId="53" fillId="0" borderId="10" xfId="48" applyFont="1" applyBorder="1" applyAlignment="1">
      <alignment wrapText="1"/>
    </xf>
    <xf numFmtId="4" fontId="63" fillId="33" borderId="10" xfId="0" applyNumberFormat="1" applyFont="1" applyFill="1" applyBorder="1" applyAlignment="1">
      <alignment wrapText="1"/>
    </xf>
    <xf numFmtId="0" fontId="53" fillId="0" borderId="10" xfId="0" applyFont="1" applyFill="1" applyBorder="1" applyAlignment="1">
      <alignment/>
    </xf>
    <xf numFmtId="4" fontId="63" fillId="33" borderId="13" xfId="0" applyNumberFormat="1" applyFont="1" applyFill="1" applyBorder="1" applyAlignment="1">
      <alignment wrapText="1"/>
    </xf>
    <xf numFmtId="4" fontId="53" fillId="0" borderId="12" xfId="0" applyNumberFormat="1" applyFont="1" applyFill="1" applyBorder="1" applyAlignment="1">
      <alignment wrapText="1"/>
    </xf>
    <xf numFmtId="4" fontId="63" fillId="33" borderId="12" xfId="0" applyNumberFormat="1" applyFont="1" applyFill="1" applyBorder="1" applyAlignment="1">
      <alignment wrapText="1"/>
    </xf>
    <xf numFmtId="4" fontId="63" fillId="33" borderId="14" xfId="0" applyNumberFormat="1" applyFont="1" applyFill="1" applyBorder="1" applyAlignment="1">
      <alignment wrapText="1"/>
    </xf>
    <xf numFmtId="4" fontId="63" fillId="0" borderId="10" xfId="0" applyNumberFormat="1" applyFont="1" applyFill="1" applyBorder="1" applyAlignment="1">
      <alignment wrapText="1"/>
    </xf>
    <xf numFmtId="0" fontId="2" fillId="0" borderId="25" xfId="56" applyFont="1" applyBorder="1" applyAlignment="1">
      <alignment vertical="top"/>
      <protection/>
    </xf>
    <xf numFmtId="0" fontId="53" fillId="0" borderId="25" xfId="0" applyFont="1" applyBorder="1" applyAlignment="1">
      <alignment/>
    </xf>
    <xf numFmtId="4" fontId="53" fillId="0" borderId="25" xfId="0" applyNumberFormat="1" applyFont="1" applyBorder="1" applyAlignment="1">
      <alignment/>
    </xf>
    <xf numFmtId="49" fontId="53" fillId="0" borderId="16" xfId="0" applyNumberFormat="1" applyFont="1" applyFill="1" applyBorder="1" applyAlignment="1">
      <alignment wrapText="1"/>
    </xf>
    <xf numFmtId="0" fontId="63" fillId="0" borderId="16" xfId="0" applyFont="1" applyFill="1" applyBorder="1" applyAlignment="1">
      <alignment wrapText="1"/>
    </xf>
    <xf numFmtId="0" fontId="63" fillId="33" borderId="16" xfId="0" applyFont="1" applyFill="1" applyBorder="1" applyAlignment="1">
      <alignment wrapText="1"/>
    </xf>
    <xf numFmtId="0" fontId="63" fillId="0" borderId="0" xfId="0" applyFont="1" applyFill="1" applyBorder="1" applyAlignment="1">
      <alignment horizontal="left" wrapText="1"/>
    </xf>
    <xf numFmtId="0" fontId="53" fillId="0" borderId="0" xfId="0" applyFont="1" applyAlignment="1">
      <alignment/>
    </xf>
    <xf numFmtId="49" fontId="53" fillId="0" borderId="10" xfId="0" applyNumberFormat="1" applyFont="1" applyFill="1" applyBorder="1" applyAlignment="1">
      <alignment wrapText="1"/>
    </xf>
    <xf numFmtId="0" fontId="63" fillId="0" borderId="10" xfId="0" applyFont="1" applyFill="1" applyBorder="1" applyAlignment="1">
      <alignment wrapText="1"/>
    </xf>
    <xf numFmtId="0" fontId="63" fillId="33" borderId="10" xfId="0" applyFont="1" applyFill="1" applyBorder="1" applyAlignment="1">
      <alignment horizontal="left" wrapText="1"/>
    </xf>
    <xf numFmtId="0" fontId="53" fillId="0" borderId="0" xfId="0" applyFont="1" applyFill="1" applyAlignment="1">
      <alignment/>
    </xf>
    <xf numFmtId="4" fontId="53" fillId="0" borderId="0" xfId="0" applyNumberFormat="1" applyFont="1" applyFill="1" applyAlignment="1">
      <alignment/>
    </xf>
    <xf numFmtId="49" fontId="53" fillId="0" borderId="12" xfId="0" applyNumberFormat="1" applyFont="1" applyFill="1" applyBorder="1" applyAlignment="1">
      <alignment wrapText="1"/>
    </xf>
    <xf numFmtId="0" fontId="63" fillId="33" borderId="16" xfId="0" applyFont="1" applyFill="1" applyBorder="1" applyAlignment="1">
      <alignment horizontal="left" wrapText="1"/>
    </xf>
    <xf numFmtId="4" fontId="53" fillId="0" borderId="0" xfId="0" applyNumberFormat="1" applyFont="1" applyAlignment="1">
      <alignment/>
    </xf>
    <xf numFmtId="0" fontId="63" fillId="33" borderId="13" xfId="0" applyFont="1" applyFill="1" applyBorder="1" applyAlignment="1">
      <alignment horizontal="left" wrapText="1"/>
    </xf>
    <xf numFmtId="0" fontId="53" fillId="0" borderId="0" xfId="48" applyNumberFormat="1" applyFont="1" applyFill="1" applyAlignment="1">
      <alignment/>
    </xf>
    <xf numFmtId="4" fontId="53" fillId="0" borderId="16" xfId="0" applyNumberFormat="1" applyFont="1" applyFill="1" applyBorder="1" applyAlignment="1">
      <alignment wrapText="1"/>
    </xf>
    <xf numFmtId="4" fontId="63" fillId="33" borderId="16" xfId="0" applyNumberFormat="1" applyFont="1" applyFill="1" applyBorder="1" applyAlignment="1">
      <alignment wrapText="1"/>
    </xf>
    <xf numFmtId="49" fontId="53" fillId="0" borderId="26" xfId="0" applyNumberFormat="1" applyFont="1" applyFill="1" applyBorder="1" applyAlignment="1">
      <alignment wrapText="1"/>
    </xf>
    <xf numFmtId="0" fontId="63" fillId="33" borderId="10" xfId="0" applyFont="1" applyFill="1" applyBorder="1" applyAlignment="1">
      <alignment wrapText="1"/>
    </xf>
    <xf numFmtId="0" fontId="63" fillId="33" borderId="13" xfId="0" applyFont="1" applyFill="1" applyBorder="1" applyAlignment="1">
      <alignment wrapText="1"/>
    </xf>
    <xf numFmtId="0" fontId="53" fillId="33" borderId="10" xfId="0" applyFont="1" applyFill="1" applyBorder="1" applyAlignment="1">
      <alignment wrapText="1"/>
    </xf>
    <xf numFmtId="0" fontId="53" fillId="0" borderId="10" xfId="0" applyFont="1" applyFill="1" applyBorder="1" applyAlignment="1">
      <alignment wrapText="1"/>
    </xf>
    <xf numFmtId="0" fontId="53" fillId="0" borderId="16" xfId="0" applyFont="1" applyFill="1" applyBorder="1" applyAlignment="1">
      <alignment wrapText="1"/>
    </xf>
    <xf numFmtId="0" fontId="53" fillId="0" borderId="10" xfId="0" applyFont="1" applyFill="1" applyBorder="1" applyAlignment="1" quotePrefix="1">
      <alignment wrapText="1"/>
    </xf>
    <xf numFmtId="4" fontId="53" fillId="0" borderId="10" xfId="0" applyNumberFormat="1" applyFont="1" applyBorder="1" applyAlignment="1">
      <alignment/>
    </xf>
    <xf numFmtId="0" fontId="63" fillId="33" borderId="19" xfId="0" applyFont="1" applyFill="1" applyBorder="1" applyAlignment="1">
      <alignment wrapText="1"/>
    </xf>
    <xf numFmtId="4" fontId="63" fillId="33" borderId="19" xfId="0" applyNumberFormat="1" applyFont="1" applyFill="1" applyBorder="1" applyAlignment="1">
      <alignment wrapText="1"/>
    </xf>
    <xf numFmtId="0" fontId="53" fillId="0" borderId="16" xfId="0" applyFont="1" applyBorder="1" applyAlignment="1">
      <alignment/>
    </xf>
    <xf numFmtId="4" fontId="53" fillId="0" borderId="16" xfId="48" applyNumberFormat="1" applyFont="1" applyBorder="1" applyAlignment="1">
      <alignment/>
    </xf>
    <xf numFmtId="0" fontId="53" fillId="0" borderId="11" xfId="0" applyFont="1" applyBorder="1" applyAlignment="1">
      <alignment/>
    </xf>
    <xf numFmtId="10" fontId="63" fillId="33" borderId="10" xfId="0" applyNumberFormat="1" applyFont="1" applyFill="1" applyBorder="1" applyAlignment="1">
      <alignment wrapText="1"/>
    </xf>
    <xf numFmtId="4" fontId="53" fillId="0" borderId="10" xfId="48" applyNumberFormat="1" applyFont="1" applyFill="1" applyBorder="1" applyAlignment="1">
      <alignment wrapText="1"/>
    </xf>
    <xf numFmtId="0" fontId="63" fillId="33" borderId="23" xfId="0" applyFont="1" applyFill="1" applyBorder="1" applyAlignment="1">
      <alignment wrapText="1"/>
    </xf>
    <xf numFmtId="4" fontId="63" fillId="33" borderId="16" xfId="48" applyNumberFormat="1" applyFont="1" applyFill="1" applyBorder="1" applyAlignment="1">
      <alignment wrapText="1"/>
    </xf>
    <xf numFmtId="49" fontId="53" fillId="0" borderId="15" xfId="0" applyNumberFormat="1" applyFont="1" applyFill="1" applyBorder="1" applyAlignment="1">
      <alignment wrapText="1"/>
    </xf>
    <xf numFmtId="49" fontId="53" fillId="0" borderId="27" xfId="0" applyNumberFormat="1" applyFont="1" applyFill="1" applyBorder="1" applyAlignment="1">
      <alignment wrapText="1"/>
    </xf>
    <xf numFmtId="4" fontId="53" fillId="0" borderId="15" xfId="48" applyNumberFormat="1" applyFont="1" applyFill="1" applyBorder="1" applyAlignment="1">
      <alignment wrapText="1"/>
    </xf>
    <xf numFmtId="49" fontId="53" fillId="0" borderId="23" xfId="0" applyNumberFormat="1" applyFont="1" applyFill="1" applyBorder="1" applyAlignment="1">
      <alignment wrapText="1"/>
    </xf>
    <xf numFmtId="4" fontId="63" fillId="33" borderId="10" xfId="48" applyNumberFormat="1" applyFont="1" applyFill="1" applyBorder="1" applyAlignment="1">
      <alignment wrapText="1"/>
    </xf>
    <xf numFmtId="4" fontId="63" fillId="33" borderId="15" xfId="48" applyNumberFormat="1" applyFont="1" applyFill="1" applyBorder="1" applyAlignment="1">
      <alignment wrapText="1"/>
    </xf>
    <xf numFmtId="0" fontId="63" fillId="33" borderId="27" xfId="0" applyFont="1" applyFill="1" applyBorder="1" applyAlignment="1">
      <alignment wrapText="1"/>
    </xf>
    <xf numFmtId="4" fontId="63" fillId="33" borderId="14" xfId="48" applyNumberFormat="1" applyFont="1" applyFill="1" applyBorder="1" applyAlignment="1">
      <alignment wrapText="1"/>
    </xf>
    <xf numFmtId="0" fontId="63" fillId="33" borderId="12" xfId="0" applyFont="1" applyFill="1" applyBorder="1" applyAlignment="1">
      <alignment wrapText="1"/>
    </xf>
    <xf numFmtId="4" fontId="63" fillId="33" borderId="28" xfId="0" applyNumberFormat="1" applyFont="1" applyFill="1" applyBorder="1" applyAlignment="1">
      <alignment wrapText="1"/>
    </xf>
    <xf numFmtId="10" fontId="53" fillId="0" borderId="0" xfId="48" applyNumberFormat="1" applyFont="1" applyAlignment="1">
      <alignment/>
    </xf>
    <xf numFmtId="2" fontId="53" fillId="0" borderId="0" xfId="48" applyNumberFormat="1" applyFont="1" applyAlignment="1">
      <alignment/>
    </xf>
    <xf numFmtId="10" fontId="53" fillId="0" borderId="12" xfId="64" applyNumberFormat="1" applyFont="1" applyFill="1" applyBorder="1" applyAlignment="1">
      <alignment wrapText="1"/>
    </xf>
    <xf numFmtId="10" fontId="53" fillId="0" borderId="10" xfId="64" applyNumberFormat="1" applyFont="1" applyFill="1" applyBorder="1" applyAlignment="1">
      <alignment wrapText="1"/>
    </xf>
    <xf numFmtId="0" fontId="63" fillId="0" borderId="0" xfId="0" applyFont="1" applyFill="1" applyBorder="1" applyAlignment="1">
      <alignment wrapText="1"/>
    </xf>
    <xf numFmtId="4" fontId="63" fillId="0" borderId="0" xfId="48" applyNumberFormat="1" applyFont="1" applyFill="1" applyBorder="1" applyAlignment="1">
      <alignment wrapText="1"/>
    </xf>
    <xf numFmtId="10" fontId="63" fillId="0" borderId="0" xfId="0" applyNumberFormat="1" applyFont="1" applyFill="1" applyBorder="1" applyAlignment="1">
      <alignment wrapText="1"/>
    </xf>
    <xf numFmtId="2" fontId="63" fillId="0" borderId="0" xfId="0" applyNumberFormat="1" applyFont="1" applyFill="1" applyBorder="1" applyAlignment="1">
      <alignment wrapText="1"/>
    </xf>
    <xf numFmtId="4" fontId="63" fillId="33" borderId="15" xfId="0" applyNumberFormat="1" applyFont="1" applyFill="1" applyBorder="1" applyAlignment="1">
      <alignment wrapText="1"/>
    </xf>
    <xf numFmtId="4" fontId="63" fillId="0" borderId="16" xfId="0" applyNumberFormat="1" applyFont="1" applyFill="1" applyBorder="1" applyAlignment="1">
      <alignment wrapText="1"/>
    </xf>
    <xf numFmtId="4" fontId="63" fillId="0" borderId="0" xfId="0" applyNumberFormat="1" applyFont="1" applyFill="1" applyBorder="1" applyAlignment="1">
      <alignment wrapText="1"/>
    </xf>
    <xf numFmtId="10" fontId="63" fillId="33" borderId="16" xfId="0" applyNumberFormat="1" applyFont="1" applyFill="1" applyBorder="1" applyAlignment="1">
      <alignment horizontal="center"/>
    </xf>
    <xf numFmtId="2" fontId="63" fillId="29" borderId="16" xfId="48" applyNumberFormat="1" applyFont="1" applyFill="1" applyBorder="1" applyAlignment="1">
      <alignment horizontal="center" vertical="center" wrapText="1"/>
    </xf>
    <xf numFmtId="0" fontId="53" fillId="0" borderId="16" xfId="0" applyNumberFormat="1" applyFont="1" applyFill="1" applyBorder="1" applyAlignment="1">
      <alignment wrapText="1"/>
    </xf>
    <xf numFmtId="0" fontId="53" fillId="0" borderId="0" xfId="0" applyFont="1" applyAlignment="1">
      <alignment/>
    </xf>
    <xf numFmtId="0" fontId="53" fillId="0" borderId="0" xfId="0" applyFont="1" applyAlignment="1">
      <alignment/>
    </xf>
    <xf numFmtId="0" fontId="53" fillId="0" borderId="0" xfId="0" applyFont="1" applyAlignment="1">
      <alignment/>
    </xf>
    <xf numFmtId="0" fontId="2" fillId="0" borderId="29" xfId="0" applyFont="1" applyFill="1" applyBorder="1" applyAlignment="1">
      <alignment horizontal="center"/>
    </xf>
    <xf numFmtId="0" fontId="2" fillId="0" borderId="30" xfId="0" applyFont="1" applyFill="1" applyBorder="1" applyAlignment="1">
      <alignment horizontal="center"/>
    </xf>
    <xf numFmtId="0" fontId="2" fillId="0" borderId="31" xfId="0" applyFont="1" applyFill="1" applyBorder="1" applyAlignment="1">
      <alignment horizontal="center"/>
    </xf>
    <xf numFmtId="0" fontId="3" fillId="0" borderId="32" xfId="0" applyFont="1" applyBorder="1" applyAlignment="1">
      <alignment/>
    </xf>
    <xf numFmtId="0" fontId="3" fillId="0" borderId="33" xfId="0" applyFont="1" applyFill="1" applyBorder="1" applyAlignment="1">
      <alignment/>
    </xf>
    <xf numFmtId="0" fontId="2" fillId="0" borderId="34" xfId="0" applyFont="1" applyFill="1" applyBorder="1" applyAlignment="1">
      <alignment horizontal="center"/>
    </xf>
    <xf numFmtId="0" fontId="3" fillId="0" borderId="34" xfId="0" applyFont="1" applyFill="1" applyBorder="1" applyAlignment="1">
      <alignment/>
    </xf>
    <xf numFmtId="0" fontId="63" fillId="29" borderId="19" xfId="0" applyFont="1" applyFill="1" applyBorder="1" applyAlignment="1">
      <alignment horizontal="center" vertical="center"/>
    </xf>
    <xf numFmtId="0" fontId="69" fillId="0" borderId="10" xfId="0" applyFont="1" applyFill="1" applyBorder="1" applyAlignment="1">
      <alignment vertical="center"/>
    </xf>
    <xf numFmtId="0" fontId="69" fillId="0" borderId="10" xfId="0" applyFont="1" applyFill="1" applyBorder="1" applyAlignment="1">
      <alignment vertical="center" wrapText="1"/>
    </xf>
    <xf numFmtId="0" fontId="68" fillId="0" borderId="10" xfId="0" applyFont="1" applyFill="1" applyBorder="1" applyAlignment="1">
      <alignment horizontal="left" vertical="center" wrapText="1" indent="1"/>
    </xf>
    <xf numFmtId="0" fontId="68" fillId="0" borderId="10" xfId="0" applyFont="1" applyFill="1" applyBorder="1" applyAlignment="1">
      <alignment horizontal="left" vertical="center" indent="1"/>
    </xf>
    <xf numFmtId="4" fontId="63" fillId="0" borderId="10" xfId="0" applyNumberFormat="1" applyFont="1" applyFill="1" applyBorder="1" applyAlignment="1">
      <alignment horizontal="right"/>
    </xf>
    <xf numFmtId="4" fontId="68" fillId="0" borderId="10" xfId="0" applyNumberFormat="1" applyFont="1" applyFill="1" applyBorder="1" applyAlignment="1">
      <alignment horizontal="right" vertical="center"/>
    </xf>
    <xf numFmtId="0" fontId="69" fillId="33" borderId="10" xfId="0" applyFont="1" applyFill="1" applyBorder="1" applyAlignment="1">
      <alignment vertical="center"/>
    </xf>
    <xf numFmtId="4" fontId="63" fillId="33" borderId="10" xfId="0" applyNumberFormat="1" applyFont="1" applyFill="1" applyBorder="1" applyAlignment="1">
      <alignment horizontal="right"/>
    </xf>
    <xf numFmtId="4" fontId="53" fillId="0" borderId="10" xfId="0" applyNumberFormat="1" applyFont="1" applyBorder="1" applyAlignment="1">
      <alignment/>
    </xf>
    <xf numFmtId="0" fontId="69" fillId="0" borderId="23" xfId="0" applyFont="1" applyFill="1" applyBorder="1" applyAlignment="1">
      <alignment vertical="center"/>
    </xf>
    <xf numFmtId="0" fontId="68" fillId="0" borderId="18" xfId="0" applyFont="1" applyFill="1" applyBorder="1" applyAlignment="1">
      <alignment horizontal="left" vertical="center" wrapText="1" indent="1"/>
    </xf>
    <xf numFmtId="0" fontId="68" fillId="0" borderId="23" xfId="0" applyFont="1" applyFill="1" applyBorder="1" applyAlignment="1">
      <alignment horizontal="left" vertical="center" indent="1"/>
    </xf>
    <xf numFmtId="4" fontId="63" fillId="0" borderId="10" xfId="0" applyNumberFormat="1" applyFont="1" applyBorder="1" applyAlignment="1">
      <alignment/>
    </xf>
    <xf numFmtId="0" fontId="69" fillId="33" borderId="23" xfId="0" applyFont="1" applyFill="1" applyBorder="1" applyAlignment="1">
      <alignment vertical="center"/>
    </xf>
    <xf numFmtId="4" fontId="63" fillId="33" borderId="10" xfId="0" applyNumberFormat="1" applyFont="1" applyFill="1" applyBorder="1" applyAlignment="1">
      <alignment/>
    </xf>
    <xf numFmtId="0" fontId="53" fillId="0" borderId="10" xfId="0" applyFont="1" applyBorder="1" applyAlignment="1">
      <alignment horizontal="center"/>
    </xf>
    <xf numFmtId="0" fontId="70" fillId="0" borderId="35" xfId="56" applyFont="1" applyBorder="1" applyAlignment="1" applyProtection="1">
      <alignment horizontal="center" vertical="top"/>
      <protection hidden="1"/>
    </xf>
    <xf numFmtId="0" fontId="70" fillId="0" borderId="10" xfId="56" applyFont="1" applyBorder="1" applyAlignment="1" applyProtection="1">
      <alignment horizontal="center" vertical="top"/>
      <protection hidden="1"/>
    </xf>
    <xf numFmtId="0" fontId="71" fillId="33" borderId="10" xfId="56" applyFont="1" applyFill="1" applyBorder="1" applyAlignment="1" applyProtection="1">
      <alignment horizontal="center" vertical="top"/>
      <protection hidden="1"/>
    </xf>
    <xf numFmtId="0" fontId="2" fillId="0" borderId="34" xfId="0" applyFont="1" applyFill="1" applyBorder="1" applyAlignment="1">
      <alignment horizontal="left" indent="1"/>
    </xf>
    <xf numFmtId="0" fontId="53" fillId="0" borderId="10" xfId="0" applyFont="1" applyFill="1" applyBorder="1" applyAlignment="1">
      <alignment horizontal="center"/>
    </xf>
    <xf numFmtId="0" fontId="53" fillId="0" borderId="0" xfId="0" applyFont="1" applyAlignment="1">
      <alignment/>
    </xf>
    <xf numFmtId="0" fontId="64" fillId="0" borderId="10" xfId="56" applyFont="1" applyBorder="1" applyAlignment="1" applyProtection="1">
      <alignment horizontal="center" vertical="top"/>
      <protection hidden="1"/>
    </xf>
    <xf numFmtId="0" fontId="72" fillId="33" borderId="10" xfId="56" applyFont="1" applyFill="1" applyBorder="1" applyAlignment="1" applyProtection="1">
      <alignment horizontal="center" vertical="top"/>
      <protection hidden="1"/>
    </xf>
    <xf numFmtId="0" fontId="53" fillId="0" borderId="10" xfId="0" applyFont="1" applyFill="1" applyBorder="1" applyAlignment="1" quotePrefix="1">
      <alignment horizontal="center"/>
    </xf>
    <xf numFmtId="0" fontId="2" fillId="0" borderId="29" xfId="55" applyFont="1" applyFill="1" applyBorder="1" applyAlignment="1">
      <alignment horizontal="center" vertical="top" wrapText="1"/>
      <protection/>
    </xf>
    <xf numFmtId="0" fontId="2" fillId="0" borderId="25" xfId="55" applyFont="1" applyFill="1" applyBorder="1" applyAlignment="1">
      <alignment horizontal="left" vertical="top" wrapText="1"/>
      <protection/>
    </xf>
    <xf numFmtId="0" fontId="53" fillId="0" borderId="0" xfId="0" applyFont="1" applyFill="1" applyBorder="1" applyAlignment="1">
      <alignment wrapText="1"/>
    </xf>
    <xf numFmtId="0" fontId="2" fillId="29" borderId="23" xfId="0" applyFont="1" applyFill="1" applyBorder="1" applyAlignment="1">
      <alignment horizontal="center"/>
    </xf>
    <xf numFmtId="0" fontId="2" fillId="33" borderId="10" xfId="0" applyFont="1" applyFill="1" applyBorder="1" applyAlignment="1">
      <alignment/>
    </xf>
    <xf numFmtId="4" fontId="2" fillId="33" borderId="10" xfId="0" applyNumberFormat="1" applyFont="1" applyFill="1" applyBorder="1" applyAlignment="1">
      <alignment/>
    </xf>
    <xf numFmtId="0" fontId="2" fillId="33" borderId="10" xfId="0" applyNumberFormat="1" applyFont="1" applyFill="1" applyBorder="1" applyAlignment="1">
      <alignment/>
    </xf>
    <xf numFmtId="43" fontId="2" fillId="33" borderId="10" xfId="0" applyNumberFormat="1" applyFont="1" applyFill="1" applyBorder="1" applyAlignment="1">
      <alignment/>
    </xf>
    <xf numFmtId="15" fontId="2" fillId="33" borderId="10" xfId="0" applyNumberFormat="1" applyFont="1" applyFill="1" applyBorder="1" applyAlignment="1">
      <alignment/>
    </xf>
    <xf numFmtId="0" fontId="53" fillId="0" borderId="0" xfId="0" applyFont="1" applyAlignment="1">
      <alignment/>
    </xf>
    <xf numFmtId="0" fontId="3" fillId="0" borderId="35" xfId="56" applyNumberFormat="1" applyFont="1" applyFill="1" applyBorder="1" applyAlignment="1">
      <alignment horizontal="center" vertical="top"/>
      <protection/>
    </xf>
    <xf numFmtId="0" fontId="3" fillId="0" borderId="0" xfId="56" applyFont="1" applyBorder="1" applyAlignment="1">
      <alignment vertical="top" wrapText="1"/>
      <protection/>
    </xf>
    <xf numFmtId="0" fontId="53" fillId="0" borderId="0" xfId="0" applyFont="1" applyAlignment="1">
      <alignment/>
    </xf>
    <xf numFmtId="0" fontId="53" fillId="0" borderId="0" xfId="0" applyFont="1" applyAlignment="1">
      <alignment/>
    </xf>
    <xf numFmtId="4" fontId="2" fillId="29" borderId="10" xfId="48" applyNumberFormat="1" applyFont="1" applyFill="1" applyBorder="1" applyAlignment="1">
      <alignment horizontal="center" vertical="center" wrapText="1"/>
    </xf>
    <xf numFmtId="0" fontId="2" fillId="29" borderId="10" xfId="55" applyFont="1" applyFill="1" applyBorder="1" applyAlignment="1">
      <alignment horizontal="center" vertical="top" wrapText="1"/>
      <protection/>
    </xf>
    <xf numFmtId="0" fontId="53" fillId="0" borderId="0" xfId="0" applyFont="1" applyAlignment="1">
      <alignment/>
    </xf>
    <xf numFmtId="0" fontId="2" fillId="29" borderId="36" xfId="55" applyFont="1" applyFill="1" applyBorder="1" applyAlignment="1">
      <alignment horizontal="center" vertical="top"/>
      <protection/>
    </xf>
    <xf numFmtId="43" fontId="2" fillId="29" borderId="10" xfId="48" applyFont="1" applyFill="1" applyBorder="1" applyAlignment="1">
      <alignment horizontal="center" vertical="center" wrapText="1"/>
    </xf>
    <xf numFmtId="0" fontId="2" fillId="29" borderId="10" xfId="55" applyFont="1" applyFill="1" applyBorder="1" applyAlignment="1">
      <alignment vertical="top"/>
      <protection/>
    </xf>
    <xf numFmtId="0" fontId="2" fillId="29" borderId="37" xfId="55" applyFont="1" applyFill="1" applyBorder="1" applyAlignment="1">
      <alignment horizontal="left" vertical="top"/>
      <protection/>
    </xf>
    <xf numFmtId="0" fontId="2" fillId="29" borderId="38" xfId="55" applyFont="1" applyFill="1" applyBorder="1" applyAlignment="1">
      <alignment horizontal="left" vertical="top"/>
      <protection/>
    </xf>
    <xf numFmtId="0" fontId="63" fillId="29" borderId="39" xfId="0" applyFont="1" applyFill="1" applyBorder="1" applyAlignment="1">
      <alignment horizontal="center" vertical="center"/>
    </xf>
    <xf numFmtId="4" fontId="2" fillId="29" borderId="10" xfId="48" applyNumberFormat="1" applyFont="1" applyFill="1" applyBorder="1" applyAlignment="1">
      <alignment horizontal="center" vertical="top" wrapText="1"/>
    </xf>
    <xf numFmtId="0" fontId="2" fillId="29" borderId="38" xfId="55" applyFont="1" applyFill="1" applyBorder="1" applyAlignment="1">
      <alignment horizontal="center" vertical="top"/>
      <protection/>
    </xf>
    <xf numFmtId="4" fontId="63" fillId="29" borderId="39" xfId="0" applyNumberFormat="1" applyFont="1" applyFill="1" applyBorder="1" applyAlignment="1">
      <alignment horizontal="center" vertical="center"/>
    </xf>
    <xf numFmtId="0" fontId="63" fillId="0" borderId="18" xfId="0" applyFont="1" applyBorder="1" applyAlignment="1">
      <alignment/>
    </xf>
    <xf numFmtId="0" fontId="53" fillId="0" borderId="18" xfId="0" applyFont="1" applyBorder="1" applyAlignment="1">
      <alignment/>
    </xf>
    <xf numFmtId="4" fontId="53" fillId="0" borderId="18" xfId="0" applyNumberFormat="1" applyFont="1" applyBorder="1" applyAlignment="1">
      <alignment/>
    </xf>
    <xf numFmtId="0" fontId="53" fillId="0" borderId="0" xfId="0" applyFont="1" applyAlignment="1">
      <alignment/>
    </xf>
    <xf numFmtId="0" fontId="53" fillId="0" borderId="0" xfId="0" applyFont="1" applyAlignment="1">
      <alignment/>
    </xf>
    <xf numFmtId="0" fontId="2" fillId="29" borderId="10" xfId="55" applyFont="1" applyFill="1" applyBorder="1" applyAlignment="1">
      <alignment horizontal="center" vertical="top" wrapText="1"/>
      <protection/>
    </xf>
    <xf numFmtId="0" fontId="2" fillId="29" borderId="10" xfId="55" applyFont="1" applyFill="1" applyBorder="1" applyAlignment="1">
      <alignment horizontal="center" vertical="top" wrapText="1"/>
      <protection/>
    </xf>
    <xf numFmtId="0" fontId="70" fillId="34" borderId="40" xfId="0" applyFont="1" applyFill="1" applyBorder="1" applyAlignment="1">
      <alignment horizontal="center" vertical="center" wrapText="1"/>
    </xf>
    <xf numFmtId="0" fontId="70" fillId="34" borderId="41" xfId="0" applyFont="1" applyFill="1" applyBorder="1" applyAlignment="1">
      <alignment horizontal="center" vertical="center"/>
    </xf>
    <xf numFmtId="0" fontId="53" fillId="0" borderId="0" xfId="0" applyFont="1" applyAlignment="1">
      <alignment horizontal="center"/>
    </xf>
    <xf numFmtId="0" fontId="2" fillId="29" borderId="36" xfId="55" applyFont="1" applyFill="1" applyBorder="1" applyAlignment="1">
      <alignment horizontal="left" vertical="center" wrapText="1"/>
      <protection/>
    </xf>
    <xf numFmtId="0" fontId="53" fillId="0" borderId="0" xfId="0" applyFont="1" applyAlignment="1">
      <alignment/>
    </xf>
    <xf numFmtId="4" fontId="63" fillId="29" borderId="16" xfId="48" applyNumberFormat="1" applyFont="1" applyFill="1" applyBorder="1" applyAlignment="1">
      <alignment horizontal="center" vertical="center" wrapText="1"/>
    </xf>
    <xf numFmtId="4" fontId="2" fillId="29" borderId="10" xfId="55" applyNumberFormat="1" applyFont="1" applyFill="1" applyBorder="1" applyAlignment="1">
      <alignment horizontal="left" vertical="top" wrapText="1"/>
      <protection/>
    </xf>
    <xf numFmtId="4" fontId="63" fillId="0" borderId="0" xfId="0" applyNumberFormat="1" applyFont="1" applyAlignment="1">
      <alignment vertical="center"/>
    </xf>
    <xf numFmtId="4" fontId="63" fillId="29" borderId="16" xfId="0" applyNumberFormat="1" applyFont="1" applyFill="1" applyBorder="1" applyAlignment="1">
      <alignment horizontal="left" vertical="center"/>
    </xf>
    <xf numFmtId="4" fontId="2" fillId="29" borderId="10" xfId="55" applyNumberFormat="1" applyFont="1" applyFill="1" applyBorder="1" applyAlignment="1">
      <alignment horizontal="center" vertical="top"/>
      <protection/>
    </xf>
    <xf numFmtId="0" fontId="2" fillId="29" borderId="19" xfId="0" applyFont="1" applyFill="1" applyBorder="1" applyAlignment="1">
      <alignment horizontal="center" vertical="center" wrapText="1"/>
    </xf>
    <xf numFmtId="0" fontId="2" fillId="29" borderId="15" xfId="0" applyFont="1" applyFill="1" applyBorder="1" applyAlignment="1">
      <alignment horizontal="center" vertical="center" wrapText="1"/>
    </xf>
    <xf numFmtId="0" fontId="53" fillId="0" borderId="0" xfId="0" applyFont="1" applyBorder="1" applyAlignment="1" applyProtection="1">
      <alignment/>
      <protection locked="0"/>
    </xf>
    <xf numFmtId="0" fontId="53" fillId="0" borderId="0" xfId="0" applyFont="1" applyFill="1" applyBorder="1" applyAlignment="1" applyProtection="1">
      <alignment/>
      <protection locked="0"/>
    </xf>
    <xf numFmtId="0" fontId="53" fillId="0" borderId="0" xfId="0" applyFont="1" applyBorder="1" applyAlignment="1" applyProtection="1">
      <alignment vertical="center"/>
      <protection locked="0"/>
    </xf>
    <xf numFmtId="0" fontId="53" fillId="0" borderId="0" xfId="0" applyFont="1" applyFill="1" applyBorder="1" applyAlignment="1" applyProtection="1">
      <alignment vertical="center"/>
      <protection locked="0"/>
    </xf>
    <xf numFmtId="43" fontId="53" fillId="0" borderId="0" xfId="48" applyFont="1" applyBorder="1" applyAlignment="1" applyProtection="1">
      <alignment/>
      <protection locked="0"/>
    </xf>
    <xf numFmtId="43" fontId="53" fillId="0" borderId="0" xfId="48" applyFont="1" applyFill="1" applyBorder="1" applyAlignment="1" applyProtection="1">
      <alignment/>
      <protection locked="0"/>
    </xf>
    <xf numFmtId="0" fontId="63" fillId="0" borderId="0" xfId="0" applyFont="1" applyBorder="1" applyAlignment="1" applyProtection="1">
      <alignment/>
      <protection locked="0"/>
    </xf>
    <xf numFmtId="0" fontId="71" fillId="33" borderId="10" xfId="0" applyFont="1" applyFill="1" applyBorder="1" applyAlignment="1" applyProtection="1">
      <alignment wrapText="1"/>
      <protection hidden="1"/>
    </xf>
    <xf numFmtId="4" fontId="2" fillId="29" borderId="23" xfId="0" applyNumberFormat="1" applyFont="1" applyFill="1" applyBorder="1" applyAlignment="1">
      <alignment horizontal="left" vertical="center" indent="1"/>
    </xf>
    <xf numFmtId="4" fontId="2" fillId="29" borderId="36" xfId="0" applyNumberFormat="1" applyFont="1" applyFill="1" applyBorder="1" applyAlignment="1">
      <alignment horizontal="center" vertical="center" wrapText="1"/>
    </xf>
    <xf numFmtId="4" fontId="2" fillId="29" borderId="19" xfId="0" applyNumberFormat="1" applyFont="1" applyFill="1" applyBorder="1" applyAlignment="1">
      <alignment horizontal="center" vertical="center" wrapText="1"/>
    </xf>
    <xf numFmtId="4" fontId="2" fillId="29" borderId="10" xfId="0" applyNumberFormat="1" applyFont="1" applyFill="1" applyBorder="1" applyAlignment="1">
      <alignment horizontal="center" vertical="center"/>
    </xf>
    <xf numFmtId="4" fontId="2" fillId="29" borderId="15" xfId="0" applyNumberFormat="1" applyFont="1" applyFill="1" applyBorder="1" applyAlignment="1">
      <alignment horizontal="center" vertical="center" wrapText="1"/>
    </xf>
    <xf numFmtId="4" fontId="2" fillId="29" borderId="10" xfId="0" applyNumberFormat="1" applyFont="1" applyFill="1" applyBorder="1" applyAlignment="1">
      <alignment horizontal="center" vertical="center" wrapText="1"/>
    </xf>
    <xf numFmtId="0" fontId="2" fillId="29" borderId="10" xfId="0" applyFont="1" applyFill="1" applyBorder="1" applyAlignment="1" applyProtection="1">
      <alignment wrapText="1"/>
      <protection locked="0"/>
    </xf>
    <xf numFmtId="0" fontId="3" fillId="0" borderId="10" xfId="0" applyFont="1" applyBorder="1" applyAlignment="1" applyProtection="1">
      <alignment wrapText="1"/>
      <protection locked="0"/>
    </xf>
    <xf numFmtId="0" fontId="3" fillId="0" borderId="10" xfId="0" applyFont="1" applyBorder="1" applyAlignment="1" applyProtection="1">
      <alignment/>
      <protection locked="0"/>
    </xf>
    <xf numFmtId="4" fontId="3" fillId="0" borderId="10" xfId="0" applyNumberFormat="1" applyFont="1" applyBorder="1" applyAlignment="1" applyProtection="1">
      <alignment/>
      <protection locked="0"/>
    </xf>
    <xf numFmtId="4" fontId="3" fillId="0" borderId="10" xfId="0" applyNumberFormat="1" applyFont="1" applyFill="1" applyBorder="1" applyAlignment="1" applyProtection="1">
      <alignment/>
      <protection locked="0"/>
    </xf>
    <xf numFmtId="4" fontId="3" fillId="0" borderId="10" xfId="0" applyNumberFormat="1" applyFont="1" applyBorder="1" applyAlignment="1" applyProtection="1">
      <alignment wrapText="1"/>
      <protection locked="0"/>
    </xf>
    <xf numFmtId="0" fontId="3" fillId="0" borderId="10" xfId="0" applyFont="1" applyFill="1" applyBorder="1" applyAlignment="1" applyProtection="1">
      <alignment/>
      <protection locked="0"/>
    </xf>
    <xf numFmtId="15" fontId="3" fillId="0" borderId="10" xfId="0" applyNumberFormat="1" applyFont="1" applyBorder="1" applyAlignment="1" applyProtection="1">
      <alignment/>
      <protection locked="0"/>
    </xf>
    <xf numFmtId="0" fontId="63" fillId="29" borderId="16" xfId="48" applyNumberFormat="1" applyFont="1" applyFill="1" applyBorder="1" applyAlignment="1">
      <alignment horizontal="center" vertical="center" wrapText="1"/>
    </xf>
    <xf numFmtId="4" fontId="63" fillId="29" borderId="11" xfId="56" applyNumberFormat="1" applyFont="1" applyFill="1" applyBorder="1" applyAlignment="1">
      <alignment horizontal="center" vertical="center" wrapText="1"/>
      <protection/>
    </xf>
    <xf numFmtId="0" fontId="2" fillId="0" borderId="10" xfId="56" applyNumberFormat="1" applyFont="1" applyFill="1" applyBorder="1" applyAlignment="1">
      <alignment horizontal="center" vertical="top"/>
      <protection/>
    </xf>
    <xf numFmtId="0" fontId="2" fillId="0" borderId="10" xfId="56" applyFont="1" applyFill="1" applyBorder="1" applyAlignment="1">
      <alignment vertical="top" wrapText="1"/>
      <protection/>
    </xf>
    <xf numFmtId="4" fontId="53" fillId="0" borderId="10" xfId="0" applyNumberFormat="1" applyFont="1" applyFill="1" applyBorder="1" applyAlignment="1">
      <alignment horizontal="right"/>
    </xf>
    <xf numFmtId="4" fontId="53" fillId="0" borderId="20" xfId="0" applyNumberFormat="1" applyFont="1" applyFill="1" applyBorder="1" applyAlignment="1">
      <alignment horizontal="right"/>
    </xf>
    <xf numFmtId="0" fontId="3" fillId="0" borderId="10" xfId="56" applyNumberFormat="1" applyFont="1" applyFill="1" applyBorder="1" applyAlignment="1">
      <alignment horizontal="center" vertical="top"/>
      <protection/>
    </xf>
    <xf numFmtId="0" fontId="3" fillId="0" borderId="10" xfId="56" applyFont="1" applyFill="1" applyBorder="1" applyAlignment="1">
      <alignment vertical="top" wrapText="1"/>
      <protection/>
    </xf>
    <xf numFmtId="0" fontId="3" fillId="0" borderId="10" xfId="56" applyFont="1" applyBorder="1" applyAlignment="1">
      <alignment vertical="top" wrapText="1"/>
      <protection/>
    </xf>
    <xf numFmtId="0" fontId="2" fillId="0" borderId="10" xfId="56" applyFont="1" applyBorder="1" applyAlignment="1">
      <alignment vertical="top" wrapText="1"/>
      <protection/>
    </xf>
    <xf numFmtId="0" fontId="3" fillId="0" borderId="42" xfId="56" applyNumberFormat="1" applyFont="1" applyFill="1" applyBorder="1" applyAlignment="1">
      <alignment horizontal="center" vertical="top"/>
      <protection/>
    </xf>
    <xf numFmtId="0" fontId="3" fillId="0" borderId="42" xfId="56" applyFont="1" applyBorder="1" applyAlignment="1">
      <alignment vertical="top" wrapText="1"/>
      <protection/>
    </xf>
    <xf numFmtId="4" fontId="53" fillId="0" borderId="42" xfId="0" applyNumberFormat="1" applyFont="1" applyFill="1" applyBorder="1" applyAlignment="1">
      <alignment horizontal="right"/>
    </xf>
    <xf numFmtId="4" fontId="53" fillId="0" borderId="43" xfId="0" applyNumberFormat="1" applyFont="1" applyFill="1" applyBorder="1" applyAlignment="1">
      <alignment horizontal="right"/>
    </xf>
    <xf numFmtId="0" fontId="53" fillId="0" borderId="0" xfId="57" applyProtection="1">
      <alignment/>
      <protection locked="0"/>
    </xf>
    <xf numFmtId="0" fontId="53" fillId="0" borderId="0" xfId="57">
      <alignment/>
      <protection/>
    </xf>
    <xf numFmtId="0" fontId="64" fillId="0" borderId="0" xfId="57" applyFont="1">
      <alignment/>
      <protection/>
    </xf>
    <xf numFmtId="0" fontId="3" fillId="0" borderId="0" xfId="56" applyFont="1" applyAlignment="1" applyProtection="1">
      <alignment vertical="top"/>
      <protection/>
    </xf>
    <xf numFmtId="0" fontId="3" fillId="0" borderId="0" xfId="56" applyFont="1" applyAlignment="1">
      <alignment vertical="top" wrapText="1"/>
      <protection/>
    </xf>
    <xf numFmtId="4" fontId="3" fillId="0" borderId="0" xfId="56" applyNumberFormat="1" applyFont="1" applyAlignment="1">
      <alignment vertical="top"/>
      <protection/>
    </xf>
    <xf numFmtId="0" fontId="3" fillId="0" borderId="0" xfId="56" applyFont="1" applyAlignment="1">
      <alignment vertical="top"/>
      <protection/>
    </xf>
    <xf numFmtId="0" fontId="3" fillId="0" borderId="0" xfId="56" applyFont="1" applyAlignment="1" applyProtection="1">
      <alignment vertical="top" wrapText="1"/>
      <protection locked="0"/>
    </xf>
    <xf numFmtId="0" fontId="3" fillId="0" borderId="0" xfId="56" applyFont="1" applyAlignment="1" applyProtection="1">
      <alignment horizontal="left" vertical="top" wrapText="1" indent="5"/>
      <protection locked="0"/>
    </xf>
    <xf numFmtId="0" fontId="3" fillId="0" borderId="0" xfId="56" applyFont="1" applyAlignment="1" applyProtection="1">
      <alignment vertical="top"/>
      <protection locked="0"/>
    </xf>
    <xf numFmtId="0" fontId="3" fillId="0" borderId="0" xfId="56" applyFont="1" applyBorder="1" applyAlignment="1" applyProtection="1">
      <alignment horizontal="left" vertical="top" wrapText="1" indent="2"/>
      <protection locked="0"/>
    </xf>
    <xf numFmtId="0" fontId="6" fillId="0" borderId="10" xfId="0" applyFont="1" applyBorder="1" applyAlignment="1">
      <alignment vertical="center"/>
    </xf>
    <xf numFmtId="4" fontId="6" fillId="0" borderId="10" xfId="0" applyNumberFormat="1" applyFont="1" applyBorder="1" applyAlignment="1">
      <alignment horizontal="right" vertical="center"/>
    </xf>
    <xf numFmtId="0" fontId="6" fillId="0" borderId="23" xfId="0" applyFont="1" applyBorder="1" applyAlignment="1">
      <alignment vertical="center"/>
    </xf>
    <xf numFmtId="43" fontId="6" fillId="0" borderId="10" xfId="51" applyFont="1" applyBorder="1" applyAlignment="1">
      <alignment horizontal="right" vertical="center"/>
    </xf>
    <xf numFmtId="43" fontId="6" fillId="0" borderId="36" xfId="50" applyFont="1" applyBorder="1" applyAlignment="1">
      <alignment horizontal="right" vertical="center"/>
    </xf>
    <xf numFmtId="43" fontId="6" fillId="0" borderId="10" xfId="46" applyFont="1" applyBorder="1" applyAlignment="1">
      <alignment horizontal="right" vertical="center"/>
    </xf>
    <xf numFmtId="164" fontId="6" fillId="0" borderId="10" xfId="0" applyNumberFormat="1" applyFont="1" applyFill="1" applyBorder="1" applyAlignment="1" applyProtection="1">
      <alignment horizontal="right" vertical="center"/>
      <protection/>
    </xf>
    <xf numFmtId="4" fontId="53" fillId="0" borderId="24" xfId="0" applyNumberFormat="1" applyFont="1" applyFill="1" applyBorder="1" applyAlignment="1">
      <alignment wrapText="1"/>
    </xf>
    <xf numFmtId="4" fontId="53" fillId="0" borderId="13" xfId="0" applyNumberFormat="1" applyFont="1" applyFill="1" applyBorder="1" applyAlignment="1">
      <alignment wrapText="1"/>
    </xf>
    <xf numFmtId="43" fontId="6" fillId="0" borderId="10" xfId="46" applyFont="1" applyFill="1" applyBorder="1" applyAlignment="1">
      <alignment horizontal="right" vertical="center"/>
    </xf>
    <xf numFmtId="0" fontId="6" fillId="0" borderId="0" xfId="0" applyFont="1" applyAlignment="1">
      <alignment vertical="center"/>
    </xf>
    <xf numFmtId="0" fontId="53" fillId="0" borderId="23" xfId="56" applyFont="1" applyFill="1" applyBorder="1" applyAlignment="1">
      <alignment horizontal="left" vertical="center" wrapText="1"/>
      <protection/>
    </xf>
    <xf numFmtId="0" fontId="53" fillId="0" borderId="10" xfId="0" applyFont="1" applyFill="1" applyBorder="1" applyAlignment="1">
      <alignment horizontal="left" vertical="center"/>
    </xf>
    <xf numFmtId="4" fontId="53" fillId="0" borderId="10" xfId="0" applyNumberFormat="1" applyFont="1" applyFill="1" applyBorder="1" applyAlignment="1">
      <alignment horizontal="right" vertical="center"/>
    </xf>
    <xf numFmtId="4" fontId="63" fillId="0" borderId="10" xfId="0" applyNumberFormat="1" applyFont="1" applyFill="1" applyBorder="1" applyAlignment="1">
      <alignment horizontal="center" vertical="center"/>
    </xf>
    <xf numFmtId="4" fontId="63" fillId="0" borderId="23" xfId="0" applyNumberFormat="1" applyFont="1" applyFill="1" applyBorder="1" applyAlignment="1" quotePrefix="1">
      <alignment horizontal="center" vertical="center"/>
    </xf>
    <xf numFmtId="164" fontId="6" fillId="0" borderId="10" xfId="0" applyNumberFormat="1" applyFont="1" applyFill="1" applyBorder="1" applyAlignment="1" applyProtection="1">
      <alignment horizontal="right" vertical="center" wrapText="1"/>
      <protection/>
    </xf>
    <xf numFmtId="0" fontId="53" fillId="0" borderId="10" xfId="0" applyFont="1" applyBorder="1" applyAlignment="1">
      <alignment horizontal="right" wrapText="1"/>
    </xf>
    <xf numFmtId="43" fontId="53" fillId="0" borderId="10" xfId="48" applyFont="1" applyBorder="1" applyAlignment="1">
      <alignment horizontal="right" wrapText="1"/>
    </xf>
    <xf numFmtId="43" fontId="20" fillId="0" borderId="10" xfId="51" applyFont="1" applyBorder="1" applyAlignment="1">
      <alignment horizontal="right" vertical="center"/>
    </xf>
    <xf numFmtId="0" fontId="2" fillId="0" borderId="10" xfId="55" applyFont="1" applyFill="1" applyBorder="1" applyAlignment="1">
      <alignment horizontal="left" vertical="top"/>
      <protection/>
    </xf>
    <xf numFmtId="4" fontId="63" fillId="0" borderId="10" xfId="0" applyNumberFormat="1" applyFont="1" applyFill="1" applyBorder="1" applyAlignment="1">
      <alignment horizontal="right" vertical="center"/>
    </xf>
    <xf numFmtId="4" fontId="53" fillId="0" borderId="10" xfId="0" applyNumberFormat="1" applyFont="1" applyFill="1" applyBorder="1" applyAlignment="1">
      <alignment horizontal="center" wrapText="1"/>
    </xf>
    <xf numFmtId="43" fontId="6" fillId="0" borderId="44" xfId="46" applyFont="1" applyBorder="1" applyAlignment="1">
      <alignment horizontal="right" vertical="center"/>
    </xf>
    <xf numFmtId="9" fontId="53" fillId="0" borderId="10" xfId="0" applyNumberFormat="1" applyFont="1" applyBorder="1" applyAlignment="1">
      <alignment wrapText="1"/>
    </xf>
    <xf numFmtId="0" fontId="20" fillId="0" borderId="10" xfId="0" applyFont="1" applyBorder="1" applyAlignment="1">
      <alignment vertical="center"/>
    </xf>
    <xf numFmtId="43" fontId="20" fillId="0" borderId="10" xfId="46" applyFont="1" applyBorder="1" applyAlignment="1">
      <alignment horizontal="right" vertical="center"/>
    </xf>
    <xf numFmtId="43" fontId="20" fillId="0" borderId="44" xfId="51" applyFont="1" applyBorder="1" applyAlignment="1">
      <alignment horizontal="right" vertical="center"/>
    </xf>
    <xf numFmtId="0" fontId="12" fillId="0" borderId="10" xfId="0" applyFont="1" applyFill="1" applyBorder="1" applyAlignment="1">
      <alignment vertical="center"/>
    </xf>
    <xf numFmtId="43" fontId="12" fillId="0" borderId="10" xfId="46" applyFont="1" applyBorder="1" applyAlignment="1">
      <alignment horizontal="right" vertical="center"/>
    </xf>
    <xf numFmtId="0" fontId="6" fillId="0" borderId="10" xfId="0" applyFont="1" applyFill="1" applyBorder="1" applyAlignment="1">
      <alignment vertical="center"/>
    </xf>
    <xf numFmtId="0" fontId="12" fillId="0" borderId="10" xfId="0" applyFont="1" applyBorder="1" applyAlignment="1">
      <alignment vertical="center"/>
    </xf>
    <xf numFmtId="43" fontId="6" fillId="0" borderId="10" xfId="50" applyFont="1" applyBorder="1" applyAlignment="1">
      <alignment horizontal="right" vertical="center"/>
    </xf>
    <xf numFmtId="0" fontId="21" fillId="0" borderId="10" xfId="0" applyFont="1" applyBorder="1" applyAlignment="1">
      <alignment vertical="center"/>
    </xf>
    <xf numFmtId="43" fontId="21" fillId="0" borderId="44" xfId="46" applyFont="1" applyBorder="1" applyAlignment="1">
      <alignment horizontal="right" vertical="center"/>
    </xf>
    <xf numFmtId="10" fontId="6" fillId="0" borderId="10" xfId="64" applyNumberFormat="1" applyFont="1" applyFill="1" applyBorder="1" applyAlignment="1">
      <alignment horizontal="right" wrapText="1"/>
    </xf>
    <xf numFmtId="43" fontId="6" fillId="0" borderId="10" xfId="49" applyFont="1" applyBorder="1" applyAlignment="1">
      <alignment horizontal="right" vertical="center"/>
    </xf>
    <xf numFmtId="0" fontId="6" fillId="0" borderId="10" xfId="0" applyNumberFormat="1" applyFont="1" applyFill="1" applyBorder="1" applyAlignment="1" applyProtection="1">
      <alignment horizontal="right" vertical="center"/>
      <protection/>
    </xf>
    <xf numFmtId="0" fontId="6" fillId="0" borderId="10" xfId="0" applyNumberFormat="1" applyFont="1" applyFill="1" applyBorder="1" applyAlignment="1" applyProtection="1">
      <alignment horizontal="right" vertical="center" wrapText="1"/>
      <protection/>
    </xf>
    <xf numFmtId="0" fontId="6" fillId="0" borderId="0" xfId="0" applyFont="1" applyBorder="1" applyAlignment="1">
      <alignment vertical="center"/>
    </xf>
    <xf numFmtId="49" fontId="6" fillId="0" borderId="10" xfId="0" applyNumberFormat="1" applyFont="1" applyBorder="1" applyAlignment="1">
      <alignment vertical="center"/>
    </xf>
    <xf numFmtId="43" fontId="21" fillId="0" borderId="10" xfId="46" applyFont="1" applyBorder="1" applyAlignment="1">
      <alignment horizontal="right" vertical="center"/>
    </xf>
    <xf numFmtId="43" fontId="21" fillId="0" borderId="10" xfId="50" applyFont="1" applyBorder="1" applyAlignment="1">
      <alignment horizontal="right" vertical="center"/>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distributed"/>
      <protection/>
    </xf>
    <xf numFmtId="4" fontId="6" fillId="0" borderId="10" xfId="49" applyNumberFormat="1" applyFont="1" applyBorder="1" applyAlignment="1" applyProtection="1">
      <alignment horizontal="right" vertical="center"/>
      <protection locked="0"/>
    </xf>
    <xf numFmtId="4" fontId="6" fillId="0" borderId="10" xfId="0" applyNumberFormat="1" applyFont="1" applyFill="1" applyBorder="1" applyAlignment="1" applyProtection="1">
      <alignment horizontal="right" vertical="center"/>
      <protection/>
    </xf>
    <xf numFmtId="4" fontId="6" fillId="0" borderId="10" xfId="46" applyNumberFormat="1" applyFont="1" applyBorder="1" applyAlignment="1">
      <alignment horizontal="right" vertical="center"/>
    </xf>
    <xf numFmtId="4" fontId="21" fillId="0" borderId="10" xfId="50" applyNumberFormat="1" applyFont="1" applyBorder="1" applyAlignment="1">
      <alignment horizontal="right" vertical="center"/>
    </xf>
    <xf numFmtId="43" fontId="6" fillId="0" borderId="10" xfId="50" applyFont="1" applyFill="1" applyBorder="1" applyAlignment="1">
      <alignment horizontal="right" vertical="center"/>
    </xf>
    <xf numFmtId="1" fontId="6" fillId="0" borderId="10" xfId="0" applyNumberFormat="1" applyFont="1" applyFill="1" applyBorder="1" applyAlignment="1" applyProtection="1">
      <alignment horizontal="center" vertical="center"/>
      <protection/>
    </xf>
    <xf numFmtId="43" fontId="6" fillId="0" borderId="10" xfId="51" applyFont="1" applyFill="1" applyBorder="1" applyAlignment="1">
      <alignment horizontal="right" vertical="center"/>
    </xf>
    <xf numFmtId="4" fontId="53" fillId="0" borderId="45" xfId="0" applyNumberFormat="1" applyFont="1" applyFill="1" applyBorder="1" applyAlignment="1">
      <alignment wrapText="1"/>
    </xf>
    <xf numFmtId="164" fontId="12" fillId="0" borderId="10" xfId="0" applyNumberFormat="1" applyFont="1" applyFill="1" applyBorder="1" applyAlignment="1" applyProtection="1">
      <alignment horizontal="right" vertical="center"/>
      <protection/>
    </xf>
    <xf numFmtId="0" fontId="12" fillId="0" borderId="10" xfId="0" applyNumberFormat="1" applyFont="1" applyFill="1" applyBorder="1" applyAlignment="1" applyProtection="1">
      <alignment horizontal="left" vertical="distributed"/>
      <protection/>
    </xf>
    <xf numFmtId="4" fontId="12" fillId="0" borderId="10" xfId="0" applyNumberFormat="1" applyFont="1" applyFill="1" applyBorder="1" applyAlignment="1" applyProtection="1">
      <alignment horizontal="right" vertical="center"/>
      <protection/>
    </xf>
    <xf numFmtId="0" fontId="6" fillId="0" borderId="10" xfId="61" applyFont="1" applyBorder="1" applyAlignment="1">
      <alignment vertical="center"/>
      <protection/>
    </xf>
    <xf numFmtId="0" fontId="6" fillId="0" borderId="10" xfId="57" applyFont="1" applyBorder="1" applyAlignment="1">
      <alignment vertical="center"/>
      <protection/>
    </xf>
    <xf numFmtId="4" fontId="53" fillId="0" borderId="11" xfId="0" applyNumberFormat="1" applyFont="1" applyFill="1" applyBorder="1" applyAlignment="1">
      <alignment wrapText="1"/>
    </xf>
    <xf numFmtId="4" fontId="53" fillId="0" borderId="36" xfId="0" applyNumberFormat="1" applyFont="1" applyFill="1" applyBorder="1" applyAlignment="1">
      <alignment wrapText="1"/>
    </xf>
    <xf numFmtId="4" fontId="53" fillId="0" borderId="46" xfId="0" applyNumberFormat="1" applyFont="1" applyFill="1" applyBorder="1" applyAlignment="1">
      <alignment wrapText="1"/>
    </xf>
    <xf numFmtId="1" fontId="6" fillId="0" borderId="19" xfId="0" applyNumberFormat="1" applyFont="1" applyFill="1" applyBorder="1" applyAlignment="1" applyProtection="1">
      <alignment horizontal="center" vertical="center"/>
      <protection/>
    </xf>
    <xf numFmtId="0" fontId="21" fillId="0" borderId="0" xfId="0" applyFont="1" applyAlignment="1">
      <alignment vertical="center"/>
    </xf>
    <xf numFmtId="0" fontId="21" fillId="0" borderId="19" xfId="0" applyFont="1" applyBorder="1" applyAlignment="1">
      <alignment vertical="center"/>
    </xf>
    <xf numFmtId="0" fontId="23" fillId="0" borderId="19" xfId="0" applyFont="1" applyBorder="1" applyAlignment="1">
      <alignment vertical="center" wrapText="1"/>
    </xf>
    <xf numFmtId="4" fontId="53" fillId="0" borderId="45" xfId="0" applyNumberFormat="1" applyFont="1" applyFill="1" applyBorder="1" applyAlignment="1">
      <alignment horizontal="right"/>
    </xf>
    <xf numFmtId="0" fontId="21" fillId="0" borderId="19" xfId="0" applyFont="1" applyBorder="1" applyAlignment="1">
      <alignment vertical="center" wrapText="1"/>
    </xf>
    <xf numFmtId="10" fontId="53" fillId="0" borderId="24" xfId="0" applyNumberFormat="1" applyFont="1" applyFill="1" applyBorder="1" applyAlignment="1">
      <alignment horizontal="right"/>
    </xf>
    <xf numFmtId="0" fontId="23" fillId="0" borderId="10" xfId="0" applyFont="1" applyBorder="1" applyAlignment="1">
      <alignment vertical="center" wrapText="1"/>
    </xf>
    <xf numFmtId="0" fontId="6" fillId="0" borderId="10" xfId="0" applyFont="1" applyBorder="1" applyAlignment="1">
      <alignment vertical="center" wrapText="1"/>
    </xf>
    <xf numFmtId="0" fontId="21" fillId="0" borderId="10" xfId="0" applyFont="1" applyBorder="1" applyAlignment="1">
      <alignment vertical="center" wrapText="1"/>
    </xf>
    <xf numFmtId="0" fontId="68" fillId="0" borderId="10" xfId="0" applyFont="1" applyBorder="1" applyAlignment="1">
      <alignment vertical="center" wrapText="1"/>
    </xf>
    <xf numFmtId="10" fontId="53" fillId="0" borderId="45" xfId="0" applyNumberFormat="1" applyFont="1" applyFill="1" applyBorder="1" applyAlignment="1">
      <alignment horizontal="right"/>
    </xf>
    <xf numFmtId="4" fontId="53" fillId="0" borderId="23" xfId="0" applyNumberFormat="1" applyFont="1" applyFill="1" applyBorder="1" applyAlignment="1">
      <alignment horizontal="right"/>
    </xf>
    <xf numFmtId="10" fontId="53" fillId="0" borderId="10" xfId="0" applyNumberFormat="1" applyFont="1" applyFill="1" applyBorder="1" applyAlignment="1">
      <alignment horizontal="right"/>
    </xf>
    <xf numFmtId="4" fontId="53" fillId="0" borderId="37" xfId="0" applyNumberFormat="1" applyFont="1" applyFill="1" applyBorder="1" applyAlignment="1">
      <alignment horizontal="right"/>
    </xf>
    <xf numFmtId="10" fontId="53" fillId="0" borderId="15" xfId="0" applyNumberFormat="1" applyFont="1" applyFill="1" applyBorder="1" applyAlignment="1">
      <alignment horizontal="right"/>
    </xf>
    <xf numFmtId="165" fontId="3" fillId="0" borderId="10" xfId="48" applyNumberFormat="1" applyFont="1" applyFill="1" applyBorder="1" applyAlignment="1" applyProtection="1">
      <alignment vertical="top" wrapText="1"/>
      <protection locked="0"/>
    </xf>
    <xf numFmtId="4" fontId="69" fillId="0" borderId="10" xfId="0" applyNumberFormat="1" applyFont="1" applyBorder="1" applyAlignment="1">
      <alignment/>
    </xf>
    <xf numFmtId="4" fontId="53" fillId="0" borderId="10" xfId="0" applyNumberFormat="1" applyFont="1" applyBorder="1" applyAlignment="1">
      <alignment horizontal="right"/>
    </xf>
    <xf numFmtId="4" fontId="2" fillId="0" borderId="10" xfId="0" applyNumberFormat="1" applyFont="1" applyBorder="1" applyAlignment="1">
      <alignment horizontal="right"/>
    </xf>
    <xf numFmtId="43" fontId="21" fillId="0" borderId="10" xfId="49" applyFont="1" applyBorder="1" applyAlignment="1">
      <alignment horizontal="right" vertical="center"/>
    </xf>
    <xf numFmtId="4" fontId="3" fillId="0" borderId="10" xfId="0" applyNumberFormat="1" applyFont="1" applyBorder="1" applyAlignment="1">
      <alignment horizontal="right"/>
    </xf>
    <xf numFmtId="4" fontId="67" fillId="0" borderId="10" xfId="0" applyNumberFormat="1" applyFont="1" applyBorder="1" applyAlignment="1">
      <alignment/>
    </xf>
    <xf numFmtId="0" fontId="73" fillId="0" borderId="0" xfId="0" applyFont="1" applyAlignment="1">
      <alignment horizontal="center" vertical="center"/>
    </xf>
    <xf numFmtId="0" fontId="73" fillId="0" borderId="0" xfId="0" applyFont="1" applyAlignment="1">
      <alignment horizontal="justify" vertical="center"/>
    </xf>
    <xf numFmtId="0" fontId="26" fillId="35" borderId="11" xfId="0" applyNumberFormat="1" applyFont="1" applyFill="1" applyBorder="1" applyAlignment="1" applyProtection="1">
      <alignment horizontal="center" vertical="distributed"/>
      <protection/>
    </xf>
    <xf numFmtId="0" fontId="26" fillId="35" borderId="47" xfId="0" applyNumberFormat="1" applyFont="1" applyFill="1" applyBorder="1" applyAlignment="1" applyProtection="1">
      <alignment horizontal="center" vertical="distributed"/>
      <protection/>
    </xf>
    <xf numFmtId="0" fontId="26" fillId="35" borderId="10" xfId="0" applyNumberFormat="1" applyFont="1" applyFill="1" applyBorder="1" applyAlignment="1" applyProtection="1">
      <alignment horizontal="center" vertical="distributed"/>
      <protection/>
    </xf>
    <xf numFmtId="0" fontId="26" fillId="35" borderId="45" xfId="0" applyNumberFormat="1" applyFont="1" applyFill="1" applyBorder="1" applyAlignment="1" applyProtection="1">
      <alignment horizontal="center" vertical="distributed"/>
      <protection/>
    </xf>
    <xf numFmtId="43" fontId="20" fillId="0" borderId="48" xfId="48" applyFont="1" applyBorder="1" applyAlignment="1">
      <alignment horizontal="center" vertical="center"/>
    </xf>
    <xf numFmtId="0" fontId="20" fillId="0" borderId="48" xfId="0" applyFont="1" applyBorder="1" applyAlignment="1">
      <alignment vertical="center"/>
    </xf>
    <xf numFmtId="4" fontId="6" fillId="0" borderId="49" xfId="56" applyNumberFormat="1" applyFont="1" applyFill="1" applyBorder="1" applyAlignment="1">
      <alignment horizontal="right" vertical="center" wrapText="1"/>
      <protection/>
    </xf>
    <xf numFmtId="14" fontId="20" fillId="0" borderId="48" xfId="48" applyNumberFormat="1" applyFont="1" applyBorder="1" applyAlignment="1" quotePrefix="1">
      <alignment horizontal="center" vertical="center"/>
    </xf>
    <xf numFmtId="43" fontId="6" fillId="0" borderId="19" xfId="50" applyFont="1" applyBorder="1" applyAlignment="1">
      <alignment horizontal="right" vertical="center"/>
    </xf>
    <xf numFmtId="43" fontId="6" fillId="0" borderId="19" xfId="50" applyFont="1" applyFill="1" applyBorder="1" applyAlignment="1">
      <alignment horizontal="right" vertical="center"/>
    </xf>
    <xf numFmtId="4" fontId="6" fillId="0" borderId="50" xfId="56" applyNumberFormat="1" applyFont="1" applyFill="1" applyBorder="1" applyAlignment="1">
      <alignment horizontal="right" vertical="center" wrapText="1"/>
      <protection/>
    </xf>
    <xf numFmtId="43" fontId="20" fillId="0" borderId="48" xfId="48" applyFont="1" applyBorder="1" applyAlignment="1" quotePrefix="1">
      <alignment horizontal="center" vertical="center"/>
    </xf>
    <xf numFmtId="0" fontId="20" fillId="0" borderId="51" xfId="0" applyFont="1" applyBorder="1" applyAlignment="1">
      <alignment vertical="center"/>
    </xf>
    <xf numFmtId="4" fontId="6" fillId="0" borderId="10" xfId="56" applyNumberFormat="1" applyFont="1" applyFill="1" applyBorder="1" applyAlignment="1">
      <alignment horizontal="right" vertical="center" wrapText="1"/>
      <protection/>
    </xf>
    <xf numFmtId="43" fontId="20" fillId="0" borderId="48" xfId="48" applyFont="1" applyFill="1" applyBorder="1" applyAlignment="1" quotePrefix="1">
      <alignment horizontal="center" vertical="center"/>
    </xf>
    <xf numFmtId="0" fontId="20" fillId="0" borderId="51" xfId="0" applyFont="1" applyFill="1" applyBorder="1" applyAlignment="1">
      <alignment vertical="center"/>
    </xf>
    <xf numFmtId="0" fontId="63" fillId="0" borderId="10" xfId="58" applyFont="1" applyFill="1" applyBorder="1" applyAlignment="1" quotePrefix="1">
      <alignment horizontal="center"/>
      <protection/>
    </xf>
    <xf numFmtId="0" fontId="63" fillId="0" borderId="23" xfId="58" applyFont="1" applyFill="1" applyBorder="1">
      <alignment/>
      <protection/>
    </xf>
    <xf numFmtId="0" fontId="3" fillId="0" borderId="10" xfId="56" applyFont="1" applyFill="1" applyBorder="1">
      <alignment/>
      <protection/>
    </xf>
    <xf numFmtId="0" fontId="53" fillId="0" borderId="10" xfId="58" applyFont="1" applyFill="1" applyBorder="1" applyAlignment="1" quotePrefix="1">
      <alignment horizontal="center"/>
      <protection/>
    </xf>
    <xf numFmtId="0" fontId="53" fillId="0" borderId="23" xfId="58" applyFont="1" applyFill="1" applyBorder="1">
      <alignment/>
      <protection/>
    </xf>
    <xf numFmtId="43" fontId="53" fillId="0" borderId="10" xfId="46" applyFont="1" applyFill="1" applyBorder="1" applyAlignment="1">
      <alignment horizontal="center" vertical="center" wrapText="1"/>
    </xf>
    <xf numFmtId="43" fontId="3" fillId="0" borderId="10" xfId="48" applyFont="1" applyFill="1" applyBorder="1" applyAlignment="1">
      <alignment horizontal="center" vertical="center" wrapText="1"/>
    </xf>
    <xf numFmtId="0" fontId="53" fillId="0" borderId="10" xfId="58" applyFont="1" applyFill="1" applyBorder="1" applyAlignment="1">
      <alignment horizontal="center"/>
      <protection/>
    </xf>
    <xf numFmtId="0" fontId="63" fillId="0" borderId="10" xfId="58" applyFont="1" applyFill="1" applyBorder="1" applyAlignment="1">
      <alignment horizontal="center"/>
      <protection/>
    </xf>
    <xf numFmtId="0" fontId="53" fillId="0" borderId="19" xfId="58" applyFont="1" applyFill="1" applyBorder="1" applyAlignment="1">
      <alignment horizontal="center"/>
      <protection/>
    </xf>
    <xf numFmtId="0" fontId="53" fillId="0" borderId="37" xfId="58" applyFont="1" applyFill="1" applyBorder="1">
      <alignment/>
      <protection/>
    </xf>
    <xf numFmtId="0" fontId="53" fillId="0" borderId="16" xfId="58" applyFont="1" applyFill="1" applyBorder="1" applyAlignment="1">
      <alignment horizontal="center"/>
      <protection/>
    </xf>
    <xf numFmtId="0" fontId="53" fillId="0" borderId="12" xfId="58" applyFont="1" applyFill="1" applyBorder="1">
      <alignment/>
      <protection/>
    </xf>
    <xf numFmtId="0" fontId="3" fillId="0" borderId="16" xfId="56" applyFont="1" applyFill="1" applyBorder="1" applyAlignment="1">
      <alignment horizontal="center"/>
      <protection/>
    </xf>
    <xf numFmtId="0" fontId="53" fillId="0" borderId="12" xfId="56" applyFont="1" applyFill="1" applyBorder="1" applyAlignment="1">
      <alignment horizontal="left" vertical="center" wrapText="1"/>
      <protection/>
    </xf>
    <xf numFmtId="0" fontId="3" fillId="0" borderId="0" xfId="56" applyFont="1" applyFill="1" applyBorder="1" applyAlignment="1">
      <alignment horizontal="left" indent="1"/>
      <protection/>
    </xf>
    <xf numFmtId="0" fontId="70" fillId="34" borderId="52" xfId="0" applyFont="1" applyFill="1" applyBorder="1" applyAlignment="1" applyProtection="1">
      <alignment horizontal="center" vertical="center"/>
      <protection locked="0"/>
    </xf>
    <xf numFmtId="0" fontId="70" fillId="34" borderId="53" xfId="0" applyFont="1" applyFill="1" applyBorder="1" applyAlignment="1" applyProtection="1">
      <alignment horizontal="center" vertical="center"/>
      <protection locked="0"/>
    </xf>
    <xf numFmtId="0" fontId="53" fillId="0" borderId="0" xfId="0" applyFont="1" applyAlignment="1">
      <alignment horizontal="justify"/>
    </xf>
    <xf numFmtId="0" fontId="53" fillId="0" borderId="0" xfId="0" applyFont="1" applyAlignment="1">
      <alignment horizontal="justify" vertical="center"/>
    </xf>
    <xf numFmtId="0" fontId="2" fillId="0" borderId="0" xfId="0" applyFont="1" applyAlignment="1">
      <alignment horizontal="center"/>
    </xf>
    <xf numFmtId="0" fontId="2" fillId="29" borderId="10" xfId="55" applyFont="1" applyFill="1" applyBorder="1" applyAlignment="1">
      <alignment horizontal="center" vertical="top" wrapText="1"/>
      <protection/>
    </xf>
    <xf numFmtId="0" fontId="2" fillId="29" borderId="18" xfId="0" applyFont="1" applyFill="1" applyBorder="1" applyAlignment="1">
      <alignment horizontal="center" vertical="center"/>
    </xf>
    <xf numFmtId="0" fontId="2" fillId="29" borderId="36" xfId="0" applyFont="1" applyFill="1" applyBorder="1" applyAlignment="1">
      <alignment horizontal="center" vertical="center"/>
    </xf>
    <xf numFmtId="0" fontId="2" fillId="29" borderId="23" xfId="55" applyFont="1" applyFill="1" applyBorder="1" applyAlignment="1">
      <alignment horizontal="left" vertical="top" wrapText="1"/>
      <protection/>
    </xf>
    <xf numFmtId="0" fontId="2" fillId="29" borderId="18" xfId="55" applyFont="1" applyFill="1" applyBorder="1" applyAlignment="1">
      <alignment horizontal="left" vertical="top" wrapText="1"/>
      <protection/>
    </xf>
    <xf numFmtId="0" fontId="2" fillId="29" borderId="36" xfId="55" applyFont="1" applyFill="1" applyBorder="1" applyAlignment="1">
      <alignment horizontal="left" vertical="top" wrapText="1"/>
      <protection/>
    </xf>
    <xf numFmtId="0" fontId="2" fillId="29" borderId="23" xfId="55" applyFont="1" applyFill="1" applyBorder="1" applyAlignment="1">
      <alignment horizontal="left" vertical="top"/>
      <protection/>
    </xf>
    <xf numFmtId="0" fontId="2" fillId="29" borderId="36" xfId="55" applyFont="1" applyFill="1" applyBorder="1" applyAlignment="1">
      <alignment horizontal="left" vertical="top"/>
      <protection/>
    </xf>
    <xf numFmtId="0" fontId="3" fillId="0" borderId="0" xfId="56" applyFont="1" applyFill="1" applyBorder="1" applyAlignment="1">
      <alignment horizontal="left" wrapText="1"/>
      <protection/>
    </xf>
    <xf numFmtId="0" fontId="2" fillId="0" borderId="22" xfId="56" applyFont="1" applyFill="1" applyBorder="1" applyAlignment="1">
      <alignment horizontal="center"/>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4" xfId="49"/>
    <cellStyle name="Millares 3" xfId="50"/>
    <cellStyle name="Millares 4" xfId="51"/>
    <cellStyle name="Currency" xfId="52"/>
    <cellStyle name="Currency [0]" xfId="53"/>
    <cellStyle name="Neutral" xfId="54"/>
    <cellStyle name="Normal 2" xfId="55"/>
    <cellStyle name="Normal 2 2" xfId="56"/>
    <cellStyle name="Normal 3" xfId="57"/>
    <cellStyle name="Normal 4" xfId="58"/>
    <cellStyle name="Normal 5" xfId="59"/>
    <cellStyle name="Normal 56" xfId="60"/>
    <cellStyle name="Normal 8" xfId="61"/>
    <cellStyle name="Notas" xfId="62"/>
    <cellStyle name="Percent" xfId="63"/>
    <cellStyle name="Porcentaje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v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vml" /><Relationship Id="rId3"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020"/>
  <sheetViews>
    <sheetView zoomScalePageLayoutView="0" workbookViewId="0" topLeftCell="A1">
      <selection activeCell="A1" sqref="A1"/>
    </sheetView>
  </sheetViews>
  <sheetFormatPr defaultColWidth="11.421875" defaultRowHeight="15"/>
  <cols>
    <col min="1" max="16384" width="11.421875" style="327" customWidth="1"/>
  </cols>
  <sheetData>
    <row r="1" spans="1:2" ht="11.25">
      <c r="A1" s="326"/>
      <c r="B1" s="326"/>
    </row>
    <row r="2020" ht="11.25">
      <c r="A2020" s="328" t="s">
        <v>323</v>
      </c>
    </row>
  </sheetData>
  <sheetProtection sheet="1" objects="1" scenarios="1" selectLockedCells="1"/>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F35"/>
  <sheetViews>
    <sheetView zoomScaleSheetLayoutView="100" zoomScalePageLayoutView="0" workbookViewId="0" topLeftCell="A11">
      <selection activeCell="A43" sqref="A43"/>
    </sheetView>
  </sheetViews>
  <sheetFormatPr defaultColWidth="11.421875" defaultRowHeight="15"/>
  <cols>
    <col min="1" max="1" width="20.7109375" style="8" customWidth="1"/>
    <col min="2" max="2" width="50.7109375" style="8" customWidth="1"/>
    <col min="3" max="5" width="17.7109375" style="9" customWidth="1"/>
    <col min="6" max="6" width="17.7109375" style="8" customWidth="1"/>
    <col min="7" max="16384" width="11.421875" style="8" customWidth="1"/>
  </cols>
  <sheetData>
    <row r="1" spans="1:6" ht="11.25" customHeight="1">
      <c r="A1" s="3" t="s">
        <v>43</v>
      </c>
      <c r="B1" s="3"/>
      <c r="C1" s="4"/>
      <c r="D1" s="4"/>
      <c r="E1" s="4"/>
      <c r="F1" s="7"/>
    </row>
    <row r="2" spans="1:5" ht="11.25" customHeight="1">
      <c r="A2" s="3" t="s">
        <v>200</v>
      </c>
      <c r="B2" s="3"/>
      <c r="C2" s="4"/>
      <c r="D2" s="4"/>
      <c r="E2" s="4"/>
    </row>
    <row r="3" spans="1:5" s="274" customFormat="1" ht="11.25" customHeight="1">
      <c r="A3" s="3"/>
      <c r="B3" s="3"/>
      <c r="C3" s="4"/>
      <c r="D3" s="4"/>
      <c r="E3" s="4"/>
    </row>
    <row r="4" ht="11.25" customHeight="1"/>
    <row r="5" spans="1:6" ht="11.25" customHeight="1">
      <c r="A5" s="62" t="s">
        <v>145</v>
      </c>
      <c r="B5" s="62"/>
      <c r="C5" s="63"/>
      <c r="D5" s="63"/>
      <c r="E5" s="63"/>
      <c r="F5" s="12" t="s">
        <v>80</v>
      </c>
    </row>
    <row r="6" spans="1:5" s="19" customFormat="1" ht="11.25">
      <c r="A6" s="64"/>
      <c r="B6" s="64"/>
      <c r="C6" s="63"/>
      <c r="D6" s="63"/>
      <c r="E6" s="63"/>
    </row>
    <row r="7" spans="1:6" ht="15" customHeight="1">
      <c r="A7" s="15" t="s">
        <v>46</v>
      </c>
      <c r="B7" s="16" t="s">
        <v>47</v>
      </c>
      <c r="C7" s="58" t="s">
        <v>75</v>
      </c>
      <c r="D7" s="58" t="s">
        <v>76</v>
      </c>
      <c r="E7" s="58" t="s">
        <v>77</v>
      </c>
      <c r="F7" s="59" t="s">
        <v>78</v>
      </c>
    </row>
    <row r="8" spans="1:6" ht="11.25">
      <c r="A8" s="362" t="s">
        <v>517</v>
      </c>
      <c r="B8" s="362" t="s">
        <v>518</v>
      </c>
      <c r="C8" s="363">
        <v>2299840.26</v>
      </c>
      <c r="D8" s="363">
        <v>2299840.26</v>
      </c>
      <c r="E8" s="175">
        <f>+D8-C8</f>
        <v>0</v>
      </c>
      <c r="F8" s="235" t="s">
        <v>519</v>
      </c>
    </row>
    <row r="9" spans="1:6" ht="11.25">
      <c r="A9" s="172"/>
      <c r="B9" s="172"/>
      <c r="C9" s="133"/>
      <c r="D9" s="175"/>
      <c r="E9" s="175"/>
      <c r="F9" s="138"/>
    </row>
    <row r="10" spans="1:6" ht="11.25">
      <c r="A10" s="172"/>
      <c r="B10" s="172"/>
      <c r="C10" s="133"/>
      <c r="D10" s="175"/>
      <c r="E10" s="175"/>
      <c r="F10" s="138"/>
    </row>
    <row r="11" spans="1:6" ht="11.25">
      <c r="A11" s="172"/>
      <c r="B11" s="172"/>
      <c r="C11" s="133"/>
      <c r="D11" s="175"/>
      <c r="E11" s="175"/>
      <c r="F11" s="138"/>
    </row>
    <row r="12" spans="1:6" ht="11.25">
      <c r="A12" s="172"/>
      <c r="B12" s="172"/>
      <c r="C12" s="133"/>
      <c r="D12" s="175"/>
      <c r="E12" s="175"/>
      <c r="F12" s="138"/>
    </row>
    <row r="13" spans="1:6" ht="11.25">
      <c r="A13" s="169"/>
      <c r="B13" s="169" t="s">
        <v>241</v>
      </c>
      <c r="C13" s="141">
        <f>SUM(C8:C12)</f>
        <v>2299840.26</v>
      </c>
      <c r="D13" s="141">
        <f>SUM(D8:D12)</f>
        <v>2299840.26</v>
      </c>
      <c r="E13" s="141">
        <f>SUM(E8:E12)</f>
        <v>0</v>
      </c>
      <c r="F13" s="169"/>
    </row>
    <row r="14" spans="1:6" ht="11.25">
      <c r="A14" s="155"/>
      <c r="B14" s="155"/>
      <c r="C14" s="163"/>
      <c r="D14" s="163"/>
      <c r="E14" s="163"/>
      <c r="F14" s="155"/>
    </row>
    <row r="15" spans="1:6" ht="11.25">
      <c r="A15" s="155"/>
      <c r="B15" s="155"/>
      <c r="C15" s="163"/>
      <c r="D15" s="163"/>
      <c r="E15" s="163"/>
      <c r="F15" s="155"/>
    </row>
    <row r="16" spans="1:6" ht="11.25" customHeight="1">
      <c r="A16" s="65" t="s">
        <v>220</v>
      </c>
      <c r="B16" s="66"/>
      <c r="C16" s="63"/>
      <c r="D16" s="63"/>
      <c r="E16" s="63"/>
      <c r="F16" s="12" t="s">
        <v>80</v>
      </c>
    </row>
    <row r="17" spans="1:5" ht="11.25">
      <c r="A17" s="67"/>
      <c r="B17" s="67"/>
      <c r="C17" s="68"/>
      <c r="D17" s="68"/>
      <c r="E17" s="68"/>
    </row>
    <row r="18" spans="1:6" ht="15" customHeight="1">
      <c r="A18" s="15" t="s">
        <v>46</v>
      </c>
      <c r="B18" s="16" t="s">
        <v>47</v>
      </c>
      <c r="C18" s="58" t="s">
        <v>75</v>
      </c>
      <c r="D18" s="58" t="s">
        <v>76</v>
      </c>
      <c r="E18" s="58" t="s">
        <v>77</v>
      </c>
      <c r="F18" s="59" t="s">
        <v>78</v>
      </c>
    </row>
    <row r="19" spans="1:6" s="241" customFormat="1" ht="11.25" customHeight="1">
      <c r="A19" s="362" t="s">
        <v>520</v>
      </c>
      <c r="B19" s="362" t="s">
        <v>521</v>
      </c>
      <c r="C19" s="363">
        <v>718993.56</v>
      </c>
      <c r="D19" s="363">
        <v>1125606.96</v>
      </c>
      <c r="E19" s="175">
        <f>+D19-C19</f>
        <v>406613.3999999999</v>
      </c>
      <c r="F19" s="235" t="s">
        <v>519</v>
      </c>
    </row>
    <row r="20" spans="1:6" s="274" customFormat="1" ht="11.25" customHeight="1">
      <c r="A20" s="156"/>
      <c r="B20" s="172"/>
      <c r="C20" s="133"/>
      <c r="D20" s="133"/>
      <c r="E20" s="133"/>
      <c r="F20" s="138"/>
    </row>
    <row r="21" spans="1:6" ht="11.25">
      <c r="A21" s="156"/>
      <c r="B21" s="172"/>
      <c r="C21" s="133"/>
      <c r="D21" s="133"/>
      <c r="E21" s="133"/>
      <c r="F21" s="138"/>
    </row>
    <row r="22" spans="1:6" ht="11.25">
      <c r="A22" s="169"/>
      <c r="B22" s="169" t="s">
        <v>242</v>
      </c>
      <c r="C22" s="141">
        <f>SUM(C19:C21)</f>
        <v>718993.56</v>
      </c>
      <c r="D22" s="141">
        <f>SUM(D19:D21)</f>
        <v>1125606.96</v>
      </c>
      <c r="E22" s="141">
        <f>SUM(E19:E21)</f>
        <v>406613.3999999999</v>
      </c>
      <c r="F22" s="169"/>
    </row>
    <row r="23" spans="1:6" ht="11.25">
      <c r="A23" s="155"/>
      <c r="B23" s="155"/>
      <c r="C23" s="163"/>
      <c r="D23" s="163"/>
      <c r="E23" s="163"/>
      <c r="F23" s="155"/>
    </row>
    <row r="24" spans="1:6" ht="11.25">
      <c r="A24" s="155"/>
      <c r="B24" s="155"/>
      <c r="C24" s="163"/>
      <c r="D24" s="163"/>
      <c r="E24" s="163"/>
      <c r="F24" s="155"/>
    </row>
    <row r="25" spans="1:6" ht="11.25" customHeight="1">
      <c r="A25" s="66" t="s">
        <v>153</v>
      </c>
      <c r="B25" s="155"/>
      <c r="C25" s="69"/>
      <c r="D25" s="69"/>
      <c r="E25" s="53"/>
      <c r="F25" s="54" t="s">
        <v>81</v>
      </c>
    </row>
    <row r="26" spans="1:3" ht="11.25">
      <c r="A26" s="45"/>
      <c r="B26" s="45"/>
      <c r="C26" s="22"/>
    </row>
    <row r="27" spans="1:6" ht="15" customHeight="1">
      <c r="A27" s="15" t="s">
        <v>46</v>
      </c>
      <c r="B27" s="16" t="s">
        <v>47</v>
      </c>
      <c r="C27" s="58" t="s">
        <v>75</v>
      </c>
      <c r="D27" s="58" t="s">
        <v>76</v>
      </c>
      <c r="E27" s="58" t="s">
        <v>77</v>
      </c>
      <c r="F27" s="59" t="s">
        <v>78</v>
      </c>
    </row>
    <row r="28" spans="1:6" ht="11.25">
      <c r="A28" s="362" t="s">
        <v>522</v>
      </c>
      <c r="B28" s="362" t="s">
        <v>523</v>
      </c>
      <c r="C28" s="363">
        <v>853072.4</v>
      </c>
      <c r="D28" s="364">
        <v>853072.4</v>
      </c>
      <c r="E28" s="175">
        <f>+D28-C28</f>
        <v>0</v>
      </c>
      <c r="F28" s="138"/>
    </row>
    <row r="29" spans="1:6" ht="11.25">
      <c r="A29" s="172"/>
      <c r="B29" s="172"/>
      <c r="C29" s="133"/>
      <c r="D29" s="175"/>
      <c r="E29" s="175"/>
      <c r="F29" s="138"/>
    </row>
    <row r="30" spans="1:6" ht="11.25">
      <c r="A30" s="172"/>
      <c r="B30" s="172"/>
      <c r="C30" s="133"/>
      <c r="D30" s="175"/>
      <c r="E30" s="175"/>
      <c r="F30" s="138"/>
    </row>
    <row r="31" spans="1:6" ht="11.25">
      <c r="A31" s="172"/>
      <c r="B31" s="172"/>
      <c r="C31" s="133"/>
      <c r="D31" s="175"/>
      <c r="E31" s="175"/>
      <c r="F31" s="138"/>
    </row>
    <row r="32" spans="1:6" ht="11.25">
      <c r="A32" s="172"/>
      <c r="B32" s="172"/>
      <c r="C32" s="133"/>
      <c r="D32" s="175"/>
      <c r="E32" s="175"/>
      <c r="F32" s="138"/>
    </row>
    <row r="33" spans="1:6" ht="11.25">
      <c r="A33" s="172"/>
      <c r="B33" s="172"/>
      <c r="C33" s="133"/>
      <c r="D33" s="175"/>
      <c r="E33" s="175"/>
      <c r="F33" s="138"/>
    </row>
    <row r="34" spans="1:6" ht="11.25">
      <c r="A34" s="176"/>
      <c r="B34" s="176" t="s">
        <v>243</v>
      </c>
      <c r="C34" s="177">
        <f>SUM(C28:C33)</f>
        <v>853072.4</v>
      </c>
      <c r="D34" s="177">
        <f>SUM(D28:D33)</f>
        <v>853072.4</v>
      </c>
      <c r="E34" s="177">
        <f>SUM(E28:E33)</f>
        <v>0</v>
      </c>
      <c r="F34" s="177"/>
    </row>
    <row r="35" spans="1:6" ht="11.25">
      <c r="A35" s="148"/>
      <c r="B35" s="149"/>
      <c r="C35" s="150"/>
      <c r="D35" s="150"/>
      <c r="E35" s="150"/>
      <c r="F35" s="149"/>
    </row>
  </sheetData>
  <sheetProtection/>
  <dataValidations count="6">
    <dataValidation allowBlank="1" showInputMessage="1" showErrorMessage="1" prompt="Corresponde al nombre o descripción de la cuenta de acuerdo al Plan de Cuentas emitido por el CONAC." sqref="B7 B27 B18"/>
    <dataValidation allowBlank="1" showInputMessage="1" showErrorMessage="1" prompt="Saldo al 31 de diciembre del año anterior a la cuenta pública que se presenta." sqref="C7 C27 C18"/>
    <dataValidation allowBlank="1" showInputMessage="1" showErrorMessage="1" prompt="Diferencia entre el saldo final y el inicial presentados." sqref="E7 E27 E18"/>
    <dataValidation allowBlank="1" showInputMessage="1" showErrorMessage="1" prompt="Indicar el medio como se está amortizando el intangible, por tiempo, por uso." sqref="F7 F27 F18"/>
    <dataValidation allowBlank="1" showInputMessage="1" showErrorMessage="1" prompt="Importe final del periodo que corresponde la cuenta pública presentada (trimestral: 1er, 2do, 3ro. o 4to.)." sqref="D27 D18 D7"/>
    <dataValidation allowBlank="1" showInputMessage="1" showErrorMessage="1" prompt="Corresponde al número de la cuenta de acuerdo al Plan de Cuentas emitido por el CONAC." sqref="A7 A18 A27"/>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11.xml><?xml version="1.0" encoding="utf-8"?>
<worksheet xmlns="http://schemas.openxmlformats.org/spreadsheetml/2006/main" xmlns:r="http://schemas.openxmlformats.org/officeDocument/2006/relationships">
  <dimension ref="A1:Q8"/>
  <sheetViews>
    <sheetView zoomScaleSheetLayoutView="100" zoomScalePageLayoutView="0" workbookViewId="0" topLeftCell="A1">
      <selection activeCell="A5" sqref="A5"/>
    </sheetView>
  </sheetViews>
  <sheetFormatPr defaultColWidth="11.421875" defaultRowHeight="15"/>
  <cols>
    <col min="1" max="1" width="20.7109375" style="70" customWidth="1"/>
    <col min="2" max="7" width="11.421875" style="70" customWidth="1"/>
    <col min="8" max="8" width="17.7109375" style="70" customWidth="1"/>
    <col min="9" max="16384" width="11.421875" style="70" customWidth="1"/>
  </cols>
  <sheetData>
    <row r="1" spans="1:8" ht="11.25">
      <c r="A1" s="3" t="s">
        <v>43</v>
      </c>
      <c r="B1" s="3"/>
      <c r="C1" s="3"/>
      <c r="D1" s="3"/>
      <c r="E1" s="3"/>
      <c r="F1" s="3"/>
      <c r="G1" s="3"/>
      <c r="H1" s="7"/>
    </row>
    <row r="2" spans="1:8" ht="11.25">
      <c r="A2" s="3" t="s">
        <v>200</v>
      </c>
      <c r="B2" s="3"/>
      <c r="C2" s="3"/>
      <c r="D2" s="3"/>
      <c r="E2" s="3"/>
      <c r="F2" s="3"/>
      <c r="G2" s="3"/>
      <c r="H2" s="8"/>
    </row>
    <row r="3" spans="1:8" ht="11.25">
      <c r="A3" s="3"/>
      <c r="B3" s="3"/>
      <c r="C3" s="3"/>
      <c r="D3" s="3"/>
      <c r="E3" s="3"/>
      <c r="F3" s="3"/>
      <c r="G3" s="3"/>
      <c r="H3" s="8"/>
    </row>
    <row r="4" spans="1:8" ht="11.25" customHeight="1">
      <c r="A4" s="8"/>
      <c r="B4" s="8"/>
      <c r="C4" s="8"/>
      <c r="D4" s="8"/>
      <c r="E4" s="8"/>
      <c r="F4" s="8"/>
      <c r="G4" s="3"/>
      <c r="H4" s="261"/>
    </row>
    <row r="5" spans="1:8" ht="11.25" customHeight="1">
      <c r="A5" s="71" t="s">
        <v>83</v>
      </c>
      <c r="B5" s="72"/>
      <c r="C5" s="261"/>
      <c r="D5" s="261"/>
      <c r="E5" s="64"/>
      <c r="F5" s="64"/>
      <c r="G5" s="64"/>
      <c r="H5" s="260" t="s">
        <v>82</v>
      </c>
    </row>
    <row r="6" spans="10:17" ht="11.25">
      <c r="J6" s="457"/>
      <c r="K6" s="457"/>
      <c r="L6" s="457"/>
      <c r="M6" s="457"/>
      <c r="N6" s="457"/>
      <c r="O6" s="457"/>
      <c r="P6" s="457"/>
      <c r="Q6" s="457"/>
    </row>
    <row r="7" ht="11.25">
      <c r="A7" s="3" t="s">
        <v>84</v>
      </c>
    </row>
    <row r="8" spans="1:8" ht="52.5" customHeight="1">
      <c r="A8" s="458" t="s">
        <v>85</v>
      </c>
      <c r="B8" s="458"/>
      <c r="C8" s="458"/>
      <c r="D8" s="458"/>
      <c r="E8" s="458"/>
      <c r="F8" s="458"/>
      <c r="G8" s="458"/>
      <c r="H8" s="458"/>
    </row>
  </sheetData>
  <sheetProtection/>
  <mergeCells count="2">
    <mergeCell ref="J6:Q6"/>
    <mergeCell ref="A8:H8"/>
  </mergeCells>
  <printOptions/>
  <pageMargins left="0.7" right="0.7" top="0.75" bottom="0.75" header="0.3" footer="0.3"/>
  <pageSetup horizontalDpi="600" verticalDpi="600" orientation="portrait" scale="98" r:id="rId1"/>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D20"/>
  <sheetViews>
    <sheetView zoomScaleSheetLayoutView="100" zoomScalePageLayoutView="0" workbookViewId="0" topLeftCell="A1">
      <selection activeCell="A5" sqref="A5"/>
    </sheetView>
  </sheetViews>
  <sheetFormatPr defaultColWidth="11.421875" defaultRowHeight="15"/>
  <cols>
    <col min="1" max="1" width="20.7109375" style="8" customWidth="1"/>
    <col min="2" max="2" width="50.7109375" style="8" customWidth="1"/>
    <col min="3" max="3" width="17.7109375" style="9" customWidth="1"/>
    <col min="4" max="4" width="17.7109375" style="8" customWidth="1"/>
    <col min="5" max="16384" width="11.421875" style="8" customWidth="1"/>
  </cols>
  <sheetData>
    <row r="1" spans="1:4" ht="11.25">
      <c r="A1" s="73" t="s">
        <v>43</v>
      </c>
      <c r="B1" s="73"/>
      <c r="C1" s="6"/>
      <c r="D1" s="7"/>
    </row>
    <row r="2" spans="1:3" ht="11.25">
      <c r="A2" s="73" t="s">
        <v>200</v>
      </c>
      <c r="B2" s="73"/>
      <c r="C2" s="6"/>
    </row>
    <row r="3" spans="1:4" ht="11.25">
      <c r="A3" s="42"/>
      <c r="B3" s="42"/>
      <c r="C3" s="74"/>
      <c r="D3" s="42"/>
    </row>
    <row r="4" spans="1:4" ht="11.25">
      <c r="A4" s="42"/>
      <c r="B4" s="42"/>
      <c r="C4" s="74"/>
      <c r="D4" s="42"/>
    </row>
    <row r="5" spans="1:4" s="35" customFormat="1" ht="11.25" customHeight="1">
      <c r="A5" s="62" t="s">
        <v>247</v>
      </c>
      <c r="B5" s="281"/>
      <c r="C5" s="75"/>
      <c r="D5" s="76" t="s">
        <v>86</v>
      </c>
    </row>
    <row r="6" spans="1:4" ht="11.25">
      <c r="A6" s="77"/>
      <c r="B6" s="77"/>
      <c r="C6" s="78"/>
      <c r="D6" s="77"/>
    </row>
    <row r="7" spans="1:4" ht="15" customHeight="1">
      <c r="A7" s="15" t="s">
        <v>46</v>
      </c>
      <c r="B7" s="16" t="s">
        <v>47</v>
      </c>
      <c r="C7" s="17" t="s">
        <v>48</v>
      </c>
      <c r="D7" s="52" t="s">
        <v>59</v>
      </c>
    </row>
    <row r="8" spans="1:4" ht="11.25">
      <c r="A8" s="173"/>
      <c r="B8" s="173"/>
      <c r="C8" s="163"/>
      <c r="D8" s="178"/>
    </row>
    <row r="9" spans="1:4" ht="11.25">
      <c r="A9" s="173"/>
      <c r="B9" s="173"/>
      <c r="C9" s="179"/>
      <c r="D9" s="178"/>
    </row>
    <row r="10" spans="1:4" ht="11.25">
      <c r="A10" s="173"/>
      <c r="B10" s="173"/>
      <c r="C10" s="179"/>
      <c r="D10" s="180"/>
    </row>
    <row r="11" spans="1:4" ht="11.25">
      <c r="A11" s="153"/>
      <c r="B11" s="153" t="s">
        <v>248</v>
      </c>
      <c r="C11" s="145">
        <f>SUM(C8:C10)</f>
        <v>0</v>
      </c>
      <c r="D11" s="181"/>
    </row>
    <row r="14" spans="1:4" ht="11.25" customHeight="1">
      <c r="A14" s="62" t="s">
        <v>146</v>
      </c>
      <c r="B14" s="281"/>
      <c r="C14" s="75"/>
      <c r="D14" s="76" t="s">
        <v>86</v>
      </c>
    </row>
    <row r="15" spans="1:4" ht="11.25">
      <c r="A15" s="77"/>
      <c r="B15" s="77"/>
      <c r="C15" s="78"/>
      <c r="D15" s="77"/>
    </row>
    <row r="16" spans="1:4" ht="15" customHeight="1">
      <c r="A16" s="15" t="s">
        <v>46</v>
      </c>
      <c r="B16" s="16" t="s">
        <v>47</v>
      </c>
      <c r="C16" s="17" t="s">
        <v>48</v>
      </c>
      <c r="D16" s="52" t="s">
        <v>59</v>
      </c>
    </row>
    <row r="17" spans="1:4" ht="11.25">
      <c r="A17" s="173"/>
      <c r="B17" s="173"/>
      <c r="C17" s="163"/>
      <c r="D17" s="178"/>
    </row>
    <row r="18" spans="1:4" ht="11.25">
      <c r="A18" s="173"/>
      <c r="B18" s="173"/>
      <c r="C18" s="179"/>
      <c r="D18" s="178"/>
    </row>
    <row r="19" spans="1:4" ht="11.25">
      <c r="A19" s="173"/>
      <c r="B19" s="173"/>
      <c r="C19" s="179"/>
      <c r="D19" s="180"/>
    </row>
    <row r="20" spans="1:4" ht="11.25">
      <c r="A20" s="153"/>
      <c r="B20" s="153" t="s">
        <v>244</v>
      </c>
      <c r="C20" s="145">
        <f>SUM(C17:C19)</f>
        <v>0</v>
      </c>
      <c r="D20" s="181"/>
    </row>
  </sheetData>
  <sheetProtection/>
  <dataValidations count="4">
    <dataValidation allowBlank="1" showInputMessage="1" showErrorMessage="1" prompt="Características cualitativas significativas que les impacten financieramente." sqref="D7 D16"/>
    <dataValidation allowBlank="1" showInputMessage="1" showErrorMessage="1" prompt="Corresponde al nombre o descripción de la cuenta de acuerdo al Plan de Cuentas emitido por el CONAC." sqref="B7 B16"/>
    <dataValidation allowBlank="1" showInputMessage="1" showErrorMessage="1" prompt="Saldo final del periodo que corresponde la cuenta pública presentada (trimestral: 1er, 2do, 3ro. o 4to.)." sqref="C7 C16"/>
    <dataValidation allowBlank="1" showInputMessage="1" showErrorMessage="1" prompt="Corresponde al número de la cuenta de acuerdo al Plan de Cuentas emitido por el CONAC." sqref="A7 A16"/>
  </dataValidations>
  <printOptions/>
  <pageMargins left="0.7086614173228347" right="0.7086614173228347" top="0.7480314960629921" bottom="0.7480314960629921" header="0.31496062992125984" footer="0.31496062992125984"/>
  <pageSetup fitToHeight="1" fitToWidth="1" horizontalDpi="600" verticalDpi="600" orientation="portrait" scale="73" r:id="rId1"/>
</worksheet>
</file>

<file path=xl/worksheets/sheet13.xml><?xml version="1.0" encoding="utf-8"?>
<worksheet xmlns="http://schemas.openxmlformats.org/spreadsheetml/2006/main" xmlns:r="http://schemas.openxmlformats.org/officeDocument/2006/relationships">
  <dimension ref="A1:H137"/>
  <sheetViews>
    <sheetView zoomScaleSheetLayoutView="100" zoomScalePageLayoutView="0" workbookViewId="0" topLeftCell="A1">
      <selection activeCell="D18" sqref="D18"/>
    </sheetView>
  </sheetViews>
  <sheetFormatPr defaultColWidth="13.7109375" defaultRowHeight="15"/>
  <cols>
    <col min="1" max="1" width="20.7109375" style="8" customWidth="1"/>
    <col min="2" max="2" width="50.7109375" style="8" customWidth="1"/>
    <col min="3" max="7" width="17.7109375" style="9" customWidth="1"/>
    <col min="8" max="8" width="17.7109375" style="8" customWidth="1"/>
    <col min="9" max="16384" width="13.7109375" style="8" customWidth="1"/>
  </cols>
  <sheetData>
    <row r="1" spans="1:8" ht="11.25" customHeight="1">
      <c r="A1" s="3" t="s">
        <v>43</v>
      </c>
      <c r="B1" s="3"/>
      <c r="C1" s="4"/>
      <c r="D1" s="4"/>
      <c r="E1" s="4"/>
      <c r="F1" s="4"/>
      <c r="G1" s="4"/>
      <c r="H1" s="7"/>
    </row>
    <row r="2" spans="1:8" ht="11.25">
      <c r="A2" s="3" t="s">
        <v>200</v>
      </c>
      <c r="B2" s="3"/>
      <c r="C2" s="4"/>
      <c r="D2" s="4"/>
      <c r="E2" s="4"/>
      <c r="F2" s="4"/>
      <c r="G2" s="4"/>
      <c r="H2" s="9"/>
    </row>
    <row r="3" ht="11.25">
      <c r="H3" s="9"/>
    </row>
    <row r="4" ht="11.25">
      <c r="H4" s="9"/>
    </row>
    <row r="5" spans="1:8" ht="11.25" customHeight="1">
      <c r="A5" s="10" t="s">
        <v>249</v>
      </c>
      <c r="B5" s="12"/>
      <c r="C5" s="80"/>
      <c r="D5" s="80"/>
      <c r="E5" s="80"/>
      <c r="F5" s="80"/>
      <c r="G5" s="80"/>
      <c r="H5" s="81" t="s">
        <v>87</v>
      </c>
    </row>
    <row r="6" spans="1:2" ht="11.25">
      <c r="A6" s="280"/>
      <c r="B6" s="282"/>
    </row>
    <row r="7" spans="1:8" ht="15" customHeight="1">
      <c r="A7" s="15" t="s">
        <v>46</v>
      </c>
      <c r="B7" s="16" t="s">
        <v>47</v>
      </c>
      <c r="C7" s="40" t="s">
        <v>48</v>
      </c>
      <c r="D7" s="40" t="s">
        <v>55</v>
      </c>
      <c r="E7" s="40" t="s">
        <v>56</v>
      </c>
      <c r="F7" s="40" t="s">
        <v>57</v>
      </c>
      <c r="G7" s="41" t="s">
        <v>58</v>
      </c>
      <c r="H7" s="16" t="s">
        <v>59</v>
      </c>
    </row>
    <row r="8" spans="1:8" ht="11.25">
      <c r="A8" s="365" t="s">
        <v>524</v>
      </c>
      <c r="B8" s="365" t="s">
        <v>525</v>
      </c>
      <c r="C8" s="366">
        <f>SUM(C9:C77)</f>
        <v>13352619.679999996</v>
      </c>
      <c r="D8" s="366">
        <f>SUM(D9:D77)</f>
        <v>13352619.679999996</v>
      </c>
      <c r="E8" s="133"/>
      <c r="F8" s="133"/>
      <c r="G8" s="133"/>
      <c r="H8" s="182"/>
    </row>
    <row r="9" spans="1:8" ht="11.25">
      <c r="A9" s="367" t="s">
        <v>526</v>
      </c>
      <c r="B9" s="367" t="s">
        <v>527</v>
      </c>
      <c r="C9" s="342">
        <v>11621.47</v>
      </c>
      <c r="D9" s="342">
        <v>11621.47</v>
      </c>
      <c r="E9" s="133"/>
      <c r="F9" s="133"/>
      <c r="G9" s="133"/>
      <c r="H9" s="182"/>
    </row>
    <row r="10" spans="1:8" ht="11.25">
      <c r="A10" s="367" t="s">
        <v>528</v>
      </c>
      <c r="B10" s="367" t="s">
        <v>529</v>
      </c>
      <c r="C10" s="342">
        <v>36534.2</v>
      </c>
      <c r="D10" s="342">
        <v>36534.2</v>
      </c>
      <c r="E10" s="133"/>
      <c r="F10" s="133"/>
      <c r="G10" s="133"/>
      <c r="H10" s="182"/>
    </row>
    <row r="11" spans="1:8" s="282" customFormat="1" ht="11.25">
      <c r="A11" s="367" t="s">
        <v>530</v>
      </c>
      <c r="B11" s="347" t="s">
        <v>531</v>
      </c>
      <c r="C11" s="342">
        <v>33959.63</v>
      </c>
      <c r="D11" s="342">
        <v>33959.63</v>
      </c>
      <c r="E11" s="133"/>
      <c r="F11" s="133"/>
      <c r="G11" s="133"/>
      <c r="H11" s="182"/>
    </row>
    <row r="12" spans="1:8" s="282" customFormat="1" ht="11.25">
      <c r="A12" s="367" t="s">
        <v>532</v>
      </c>
      <c r="B12" s="367" t="s">
        <v>533</v>
      </c>
      <c r="C12" s="342">
        <v>19244.4</v>
      </c>
      <c r="D12" s="342">
        <v>19244.4</v>
      </c>
      <c r="E12" s="133"/>
      <c r="F12" s="133"/>
      <c r="G12" s="133"/>
      <c r="H12" s="182"/>
    </row>
    <row r="13" spans="1:8" s="282" customFormat="1" ht="11.25">
      <c r="A13" s="367" t="s">
        <v>534</v>
      </c>
      <c r="B13" s="367" t="s">
        <v>535</v>
      </c>
      <c r="C13" s="342">
        <v>217265.39</v>
      </c>
      <c r="D13" s="342">
        <v>217265.39</v>
      </c>
      <c r="E13" s="133"/>
      <c r="F13" s="133"/>
      <c r="G13" s="133"/>
      <c r="H13" s="182"/>
    </row>
    <row r="14" spans="1:8" s="282" customFormat="1" ht="11.25">
      <c r="A14" s="367" t="s">
        <v>536</v>
      </c>
      <c r="B14" s="367" t="s">
        <v>537</v>
      </c>
      <c r="C14" s="342">
        <v>72632.66</v>
      </c>
      <c r="D14" s="342">
        <v>72632.66</v>
      </c>
      <c r="E14" s="133"/>
      <c r="F14" s="133"/>
      <c r="G14" s="133"/>
      <c r="H14" s="182"/>
    </row>
    <row r="15" spans="1:8" s="282" customFormat="1" ht="11.25">
      <c r="A15" s="367" t="s">
        <v>538</v>
      </c>
      <c r="B15" s="367" t="s">
        <v>539</v>
      </c>
      <c r="C15" s="342">
        <v>39238.16</v>
      </c>
      <c r="D15" s="342">
        <v>39238.16</v>
      </c>
      <c r="E15" s="133"/>
      <c r="F15" s="133"/>
      <c r="G15" s="133"/>
      <c r="H15" s="182"/>
    </row>
    <row r="16" spans="1:8" s="282" customFormat="1" ht="11.25">
      <c r="A16" s="367" t="s">
        <v>540</v>
      </c>
      <c r="B16" s="367" t="s">
        <v>541</v>
      </c>
      <c r="C16" s="342">
        <v>139186.83</v>
      </c>
      <c r="D16" s="342">
        <v>139186.83</v>
      </c>
      <c r="E16" s="133"/>
      <c r="F16" s="133"/>
      <c r="G16" s="133"/>
      <c r="H16" s="182"/>
    </row>
    <row r="17" spans="1:8" s="282" customFormat="1" ht="11.25">
      <c r="A17" s="367" t="s">
        <v>542</v>
      </c>
      <c r="B17" s="367" t="s">
        <v>543</v>
      </c>
      <c r="C17" s="342">
        <v>522</v>
      </c>
      <c r="D17" s="342">
        <v>522</v>
      </c>
      <c r="E17" s="133"/>
      <c r="F17" s="133"/>
      <c r="G17" s="133"/>
      <c r="H17" s="182"/>
    </row>
    <row r="18" spans="1:8" s="282" customFormat="1" ht="11.25">
      <c r="A18" s="367" t="s">
        <v>544</v>
      </c>
      <c r="B18" s="367" t="s">
        <v>545</v>
      </c>
      <c r="C18" s="342">
        <v>3248</v>
      </c>
      <c r="D18" s="342">
        <v>3248</v>
      </c>
      <c r="E18" s="133"/>
      <c r="F18" s="133"/>
      <c r="G18" s="133"/>
      <c r="H18" s="182"/>
    </row>
    <row r="19" spans="1:8" s="282" customFormat="1" ht="11.25">
      <c r="A19" s="367" t="s">
        <v>546</v>
      </c>
      <c r="B19" s="367" t="s">
        <v>547</v>
      </c>
      <c r="C19" s="342">
        <v>3788.56</v>
      </c>
      <c r="D19" s="342">
        <v>3788.56</v>
      </c>
      <c r="E19" s="133"/>
      <c r="F19" s="133"/>
      <c r="G19" s="133"/>
      <c r="H19" s="182"/>
    </row>
    <row r="20" spans="1:8" s="282" customFormat="1" ht="11.25">
      <c r="A20" s="367" t="s">
        <v>548</v>
      </c>
      <c r="B20" s="367" t="s">
        <v>549</v>
      </c>
      <c r="C20" s="342">
        <v>457.65</v>
      </c>
      <c r="D20" s="342">
        <v>457.65</v>
      </c>
      <c r="E20" s="133"/>
      <c r="F20" s="133"/>
      <c r="G20" s="133"/>
      <c r="H20" s="182"/>
    </row>
    <row r="21" spans="1:8" s="282" customFormat="1" ht="11.25">
      <c r="A21" s="367" t="s">
        <v>550</v>
      </c>
      <c r="B21" s="367" t="s">
        <v>551</v>
      </c>
      <c r="C21" s="342">
        <v>118697</v>
      </c>
      <c r="D21" s="342">
        <v>118697</v>
      </c>
      <c r="E21" s="133"/>
      <c r="F21" s="133"/>
      <c r="G21" s="133"/>
      <c r="H21" s="182"/>
    </row>
    <row r="22" spans="1:8" s="282" customFormat="1" ht="11.25">
      <c r="A22" s="367" t="s">
        <v>552</v>
      </c>
      <c r="B22" s="367" t="s">
        <v>553</v>
      </c>
      <c r="C22" s="342">
        <v>713.4</v>
      </c>
      <c r="D22" s="342">
        <v>713.4</v>
      </c>
      <c r="E22" s="133"/>
      <c r="F22" s="133"/>
      <c r="G22" s="133"/>
      <c r="H22" s="182"/>
    </row>
    <row r="23" spans="1:8" s="282" customFormat="1" ht="11.25">
      <c r="A23" s="367" t="s">
        <v>554</v>
      </c>
      <c r="B23" s="367" t="s">
        <v>555</v>
      </c>
      <c r="C23" s="342">
        <v>2935.73</v>
      </c>
      <c r="D23" s="342">
        <v>2935.73</v>
      </c>
      <c r="E23" s="133"/>
      <c r="F23" s="133"/>
      <c r="G23" s="133"/>
      <c r="H23" s="182"/>
    </row>
    <row r="24" spans="1:8" s="282" customFormat="1" ht="11.25">
      <c r="A24" s="367" t="s">
        <v>556</v>
      </c>
      <c r="B24" s="367" t="s">
        <v>557</v>
      </c>
      <c r="C24" s="342">
        <v>11175.44</v>
      </c>
      <c r="D24" s="342">
        <v>11175.44</v>
      </c>
      <c r="E24" s="133"/>
      <c r="F24" s="133"/>
      <c r="G24" s="133"/>
      <c r="H24" s="182"/>
    </row>
    <row r="25" spans="1:8" s="282" customFormat="1" ht="11.25">
      <c r="A25" s="367" t="s">
        <v>558</v>
      </c>
      <c r="B25" s="367" t="s">
        <v>559</v>
      </c>
      <c r="C25" s="342">
        <v>4466</v>
      </c>
      <c r="D25" s="342">
        <v>4466</v>
      </c>
      <c r="E25" s="133"/>
      <c r="F25" s="133"/>
      <c r="G25" s="133"/>
      <c r="H25" s="182"/>
    </row>
    <row r="26" spans="1:8" s="282" customFormat="1" ht="11.25">
      <c r="A26" s="367" t="s">
        <v>560</v>
      </c>
      <c r="B26" s="367" t="s">
        <v>561</v>
      </c>
      <c r="C26" s="342">
        <v>124530.10999999993</v>
      </c>
      <c r="D26" s="342">
        <v>124530.10999999993</v>
      </c>
      <c r="E26" s="133"/>
      <c r="F26" s="133"/>
      <c r="G26" s="133"/>
      <c r="H26" s="182"/>
    </row>
    <row r="27" spans="1:8" s="282" customFormat="1" ht="11.25">
      <c r="A27" s="367" t="s">
        <v>562</v>
      </c>
      <c r="B27" s="367" t="s">
        <v>563</v>
      </c>
      <c r="C27" s="342">
        <v>1891.17</v>
      </c>
      <c r="D27" s="342">
        <v>1891.17</v>
      </c>
      <c r="E27" s="133"/>
      <c r="F27" s="133"/>
      <c r="G27" s="133"/>
      <c r="H27" s="182"/>
    </row>
    <row r="28" spans="1:8" s="282" customFormat="1" ht="11.25">
      <c r="A28" s="367" t="s">
        <v>564</v>
      </c>
      <c r="B28" s="367" t="s">
        <v>565</v>
      </c>
      <c r="C28" s="342">
        <v>34201.44</v>
      </c>
      <c r="D28" s="342">
        <v>34201.44</v>
      </c>
      <c r="E28" s="133"/>
      <c r="F28" s="133"/>
      <c r="G28" s="133"/>
      <c r="H28" s="182"/>
    </row>
    <row r="29" spans="1:8" s="282" customFormat="1" ht="11.25">
      <c r="A29" s="367" t="s">
        <v>566</v>
      </c>
      <c r="B29" s="367" t="s">
        <v>567</v>
      </c>
      <c r="C29" s="342">
        <v>931772.64</v>
      </c>
      <c r="D29" s="342">
        <v>931772.64</v>
      </c>
      <c r="E29" s="133"/>
      <c r="F29" s="133"/>
      <c r="G29" s="133"/>
      <c r="H29" s="182"/>
    </row>
    <row r="30" spans="1:8" s="282" customFormat="1" ht="11.25">
      <c r="A30" s="367" t="s">
        <v>568</v>
      </c>
      <c r="B30" s="367" t="s">
        <v>569</v>
      </c>
      <c r="C30" s="342">
        <v>543109.67</v>
      </c>
      <c r="D30" s="342">
        <v>543109.67</v>
      </c>
      <c r="E30" s="133"/>
      <c r="F30" s="133"/>
      <c r="G30" s="133"/>
      <c r="H30" s="182"/>
    </row>
    <row r="31" spans="1:8" s="282" customFormat="1" ht="11.25">
      <c r="A31" s="367" t="s">
        <v>570</v>
      </c>
      <c r="B31" s="367" t="s">
        <v>571</v>
      </c>
      <c r="C31" s="342">
        <v>18329.88</v>
      </c>
      <c r="D31" s="342">
        <v>18329.88</v>
      </c>
      <c r="E31" s="133"/>
      <c r="F31" s="133"/>
      <c r="G31" s="133"/>
      <c r="H31" s="182"/>
    </row>
    <row r="32" spans="1:8" s="282" customFormat="1" ht="11.25">
      <c r="A32" s="367" t="s">
        <v>572</v>
      </c>
      <c r="B32" s="367" t="s">
        <v>573</v>
      </c>
      <c r="C32" s="342">
        <v>8540.01</v>
      </c>
      <c r="D32" s="342">
        <v>8540.01</v>
      </c>
      <c r="E32" s="133"/>
      <c r="F32" s="133"/>
      <c r="G32" s="133"/>
      <c r="H32" s="182"/>
    </row>
    <row r="33" spans="1:8" s="282" customFormat="1" ht="11.25">
      <c r="A33" s="367" t="s">
        <v>574</v>
      </c>
      <c r="B33" s="367" t="s">
        <v>575</v>
      </c>
      <c r="C33" s="342">
        <v>12484.44</v>
      </c>
      <c r="D33" s="342">
        <v>12484.44</v>
      </c>
      <c r="E33" s="133"/>
      <c r="F33" s="133"/>
      <c r="G33" s="133"/>
      <c r="H33" s="182"/>
    </row>
    <row r="34" spans="1:8" s="282" customFormat="1" ht="11.25">
      <c r="A34" s="367" t="s">
        <v>576</v>
      </c>
      <c r="B34" s="367" t="s">
        <v>577</v>
      </c>
      <c r="C34" s="342">
        <v>79065.6</v>
      </c>
      <c r="D34" s="342">
        <v>79065.6</v>
      </c>
      <c r="E34" s="133"/>
      <c r="F34" s="133"/>
      <c r="G34" s="133"/>
      <c r="H34" s="182"/>
    </row>
    <row r="35" spans="1:8" s="282" customFormat="1" ht="11.25">
      <c r="A35" s="367" t="s">
        <v>578</v>
      </c>
      <c r="B35" s="367" t="s">
        <v>579</v>
      </c>
      <c r="C35" s="342">
        <v>227945.8</v>
      </c>
      <c r="D35" s="342">
        <v>227945.8</v>
      </c>
      <c r="E35" s="133"/>
      <c r="F35" s="133"/>
      <c r="G35" s="133"/>
      <c r="H35" s="182"/>
    </row>
    <row r="36" spans="1:8" s="282" customFormat="1" ht="11.25">
      <c r="A36" s="367" t="s">
        <v>580</v>
      </c>
      <c r="B36" s="367" t="s">
        <v>581</v>
      </c>
      <c r="C36" s="342">
        <v>9189.58</v>
      </c>
      <c r="D36" s="342">
        <v>9189.58</v>
      </c>
      <c r="E36" s="133"/>
      <c r="F36" s="133"/>
      <c r="G36" s="133"/>
      <c r="H36" s="182"/>
    </row>
    <row r="37" spans="1:8" s="282" customFormat="1" ht="11.25">
      <c r="A37" s="367" t="s">
        <v>582</v>
      </c>
      <c r="B37" s="367" t="s">
        <v>583</v>
      </c>
      <c r="C37" s="342">
        <v>280604</v>
      </c>
      <c r="D37" s="342">
        <v>280604</v>
      </c>
      <c r="E37" s="133"/>
      <c r="F37" s="133"/>
      <c r="G37" s="133"/>
      <c r="H37" s="182"/>
    </row>
    <row r="38" spans="1:8" s="282" customFormat="1" ht="11.25">
      <c r="A38" s="367" t="s">
        <v>584</v>
      </c>
      <c r="B38" s="367" t="s">
        <v>585</v>
      </c>
      <c r="C38" s="342">
        <v>556.8</v>
      </c>
      <c r="D38" s="342">
        <v>556.8</v>
      </c>
      <c r="E38" s="133"/>
      <c r="F38" s="133"/>
      <c r="G38" s="133"/>
      <c r="H38" s="182"/>
    </row>
    <row r="39" spans="1:8" s="282" customFormat="1" ht="11.25">
      <c r="A39" s="367" t="s">
        <v>586</v>
      </c>
      <c r="B39" s="367" t="s">
        <v>587</v>
      </c>
      <c r="C39" s="342">
        <v>11600</v>
      </c>
      <c r="D39" s="342">
        <v>11600</v>
      </c>
      <c r="E39" s="133"/>
      <c r="F39" s="133"/>
      <c r="G39" s="133"/>
      <c r="H39" s="182"/>
    </row>
    <row r="40" spans="1:8" s="282" customFormat="1" ht="11.25">
      <c r="A40" s="367" t="s">
        <v>588</v>
      </c>
      <c r="B40" s="367" t="s">
        <v>589</v>
      </c>
      <c r="C40" s="342">
        <v>3499974.04</v>
      </c>
      <c r="D40" s="342">
        <v>3499974.04</v>
      </c>
      <c r="E40" s="133"/>
      <c r="F40" s="133"/>
      <c r="G40" s="133"/>
      <c r="H40" s="182"/>
    </row>
    <row r="41" spans="1:8" s="282" customFormat="1" ht="11.25">
      <c r="A41" s="367" t="s">
        <v>590</v>
      </c>
      <c r="B41" s="367" t="s">
        <v>591</v>
      </c>
      <c r="C41" s="342">
        <v>4550.68</v>
      </c>
      <c r="D41" s="342">
        <v>4550.68</v>
      </c>
      <c r="E41" s="133"/>
      <c r="F41" s="133"/>
      <c r="G41" s="133"/>
      <c r="H41" s="182"/>
    </row>
    <row r="42" spans="1:8" s="282" customFormat="1" ht="11.25">
      <c r="A42" s="367" t="s">
        <v>592</v>
      </c>
      <c r="B42" s="367" t="s">
        <v>593</v>
      </c>
      <c r="C42" s="342">
        <v>6999.9</v>
      </c>
      <c r="D42" s="342">
        <v>6999.9</v>
      </c>
      <c r="E42" s="133"/>
      <c r="F42" s="133"/>
      <c r="G42" s="133"/>
      <c r="H42" s="182"/>
    </row>
    <row r="43" spans="1:8" s="282" customFormat="1" ht="11.25">
      <c r="A43" s="367" t="s">
        <v>594</v>
      </c>
      <c r="B43" s="367" t="s">
        <v>595</v>
      </c>
      <c r="C43" s="342">
        <v>4176</v>
      </c>
      <c r="D43" s="342">
        <v>4176</v>
      </c>
      <c r="E43" s="133"/>
      <c r="F43" s="133"/>
      <c r="G43" s="133"/>
      <c r="H43" s="182"/>
    </row>
    <row r="44" spans="1:8" s="282" customFormat="1" ht="11.25">
      <c r="A44" s="367" t="s">
        <v>596</v>
      </c>
      <c r="B44" s="367" t="s">
        <v>597</v>
      </c>
      <c r="C44" s="342">
        <v>1199422.3399999999</v>
      </c>
      <c r="D44" s="342">
        <v>1199422.3399999999</v>
      </c>
      <c r="E44" s="133"/>
      <c r="F44" s="133"/>
      <c r="G44" s="133"/>
      <c r="H44" s="182"/>
    </row>
    <row r="45" spans="1:8" s="282" customFormat="1" ht="11.25">
      <c r="A45" s="367" t="s">
        <v>598</v>
      </c>
      <c r="B45" s="367" t="s">
        <v>599</v>
      </c>
      <c r="C45" s="342">
        <v>63800</v>
      </c>
      <c r="D45" s="342">
        <v>63800</v>
      </c>
      <c r="E45" s="133"/>
      <c r="F45" s="133"/>
      <c r="G45" s="133"/>
      <c r="H45" s="182"/>
    </row>
    <row r="46" spans="1:8" s="282" customFormat="1" ht="11.25">
      <c r="A46" s="367" t="s">
        <v>600</v>
      </c>
      <c r="B46" s="367" t="s">
        <v>601</v>
      </c>
      <c r="C46" s="342">
        <v>82429.6</v>
      </c>
      <c r="D46" s="342">
        <v>82429.6</v>
      </c>
      <c r="E46" s="133"/>
      <c r="F46" s="133"/>
      <c r="G46" s="133"/>
      <c r="H46" s="182"/>
    </row>
    <row r="47" spans="1:8" s="282" customFormat="1" ht="11.25">
      <c r="A47" s="367" t="s">
        <v>602</v>
      </c>
      <c r="B47" s="367" t="s">
        <v>603</v>
      </c>
      <c r="C47" s="342">
        <v>1276</v>
      </c>
      <c r="D47" s="342">
        <v>1276</v>
      </c>
      <c r="E47" s="133"/>
      <c r="F47" s="133"/>
      <c r="G47" s="133"/>
      <c r="H47" s="182"/>
    </row>
    <row r="48" spans="1:8" ht="11.25">
      <c r="A48" s="367" t="s">
        <v>604</v>
      </c>
      <c r="B48" s="367" t="s">
        <v>605</v>
      </c>
      <c r="C48" s="342">
        <v>10676.64</v>
      </c>
      <c r="D48" s="342">
        <v>10676.64</v>
      </c>
      <c r="E48" s="133"/>
      <c r="F48" s="133"/>
      <c r="G48" s="133"/>
      <c r="H48" s="182"/>
    </row>
    <row r="49" spans="1:8" ht="11.25">
      <c r="A49" s="367" t="s">
        <v>606</v>
      </c>
      <c r="B49" s="367" t="s">
        <v>607</v>
      </c>
      <c r="C49" s="342">
        <v>242800</v>
      </c>
      <c r="D49" s="342">
        <v>242800</v>
      </c>
      <c r="E49" s="133"/>
      <c r="F49" s="133"/>
      <c r="G49" s="133"/>
      <c r="H49" s="182"/>
    </row>
    <row r="50" spans="1:8" ht="11.25">
      <c r="A50" s="367" t="s">
        <v>608</v>
      </c>
      <c r="B50" s="367" t="s">
        <v>609</v>
      </c>
      <c r="C50" s="342">
        <v>130082.4</v>
      </c>
      <c r="D50" s="342">
        <v>130082.4</v>
      </c>
      <c r="E50" s="133"/>
      <c r="F50" s="133"/>
      <c r="G50" s="133"/>
      <c r="H50" s="182"/>
    </row>
    <row r="51" spans="1:8" s="282" customFormat="1" ht="11.25">
      <c r="A51" s="367" t="s">
        <v>610</v>
      </c>
      <c r="B51" s="367" t="s">
        <v>611</v>
      </c>
      <c r="C51" s="342">
        <v>5568</v>
      </c>
      <c r="D51" s="342">
        <v>5568</v>
      </c>
      <c r="E51" s="133"/>
      <c r="F51" s="133"/>
      <c r="G51" s="133"/>
      <c r="H51" s="182"/>
    </row>
    <row r="52" spans="1:8" s="282" customFormat="1" ht="11.25">
      <c r="A52" s="367" t="s">
        <v>612</v>
      </c>
      <c r="B52" s="367" t="s">
        <v>613</v>
      </c>
      <c r="C52" s="342">
        <v>7180.01</v>
      </c>
      <c r="D52" s="342">
        <v>7180.01</v>
      </c>
      <c r="E52" s="133"/>
      <c r="F52" s="133"/>
      <c r="G52" s="133"/>
      <c r="H52" s="182"/>
    </row>
    <row r="53" spans="1:8" s="282" customFormat="1" ht="11.25">
      <c r="A53" s="367" t="s">
        <v>614</v>
      </c>
      <c r="B53" s="367" t="s">
        <v>615</v>
      </c>
      <c r="C53" s="342">
        <v>591.6</v>
      </c>
      <c r="D53" s="342">
        <v>591.6</v>
      </c>
      <c r="E53" s="133"/>
      <c r="F53" s="133"/>
      <c r="G53" s="133"/>
      <c r="H53" s="182"/>
    </row>
    <row r="54" spans="1:8" s="282" customFormat="1" ht="11.25">
      <c r="A54" s="367" t="s">
        <v>616</v>
      </c>
      <c r="B54" s="367" t="s">
        <v>617</v>
      </c>
      <c r="C54" s="342">
        <v>28001.8</v>
      </c>
      <c r="D54" s="342">
        <v>28001.8</v>
      </c>
      <c r="E54" s="133"/>
      <c r="F54" s="133"/>
      <c r="G54" s="133"/>
      <c r="H54" s="182"/>
    </row>
    <row r="55" spans="1:8" s="282" customFormat="1" ht="11.25">
      <c r="A55" s="367" t="s">
        <v>618</v>
      </c>
      <c r="B55" s="367" t="s">
        <v>619</v>
      </c>
      <c r="C55" s="342">
        <v>4481.5</v>
      </c>
      <c r="D55" s="342">
        <v>4481.5</v>
      </c>
      <c r="E55" s="133"/>
      <c r="F55" s="133"/>
      <c r="G55" s="133"/>
      <c r="H55" s="182"/>
    </row>
    <row r="56" spans="1:8" s="282" customFormat="1" ht="11.25">
      <c r="A56" s="367" t="s">
        <v>620</v>
      </c>
      <c r="B56" s="367" t="s">
        <v>621</v>
      </c>
      <c r="C56" s="342">
        <v>1403510.53</v>
      </c>
      <c r="D56" s="342">
        <v>1403510.53</v>
      </c>
      <c r="E56" s="133"/>
      <c r="F56" s="133"/>
      <c r="G56" s="133"/>
      <c r="H56" s="182"/>
    </row>
    <row r="57" spans="1:8" s="282" customFormat="1" ht="11.25">
      <c r="A57" s="367" t="s">
        <v>622</v>
      </c>
      <c r="B57" s="367" t="s">
        <v>623</v>
      </c>
      <c r="C57" s="342">
        <v>111572.15</v>
      </c>
      <c r="D57" s="342">
        <v>111572.15</v>
      </c>
      <c r="E57" s="133"/>
      <c r="F57" s="133"/>
      <c r="G57" s="133"/>
      <c r="H57" s="182"/>
    </row>
    <row r="58" spans="1:8" s="282" customFormat="1" ht="11.25">
      <c r="A58" s="367" t="s">
        <v>624</v>
      </c>
      <c r="B58" s="367" t="s">
        <v>625</v>
      </c>
      <c r="C58" s="342">
        <v>2231.84</v>
      </c>
      <c r="D58" s="342">
        <v>2231.84</v>
      </c>
      <c r="E58" s="133"/>
      <c r="F58" s="133"/>
      <c r="G58" s="133"/>
      <c r="H58" s="182"/>
    </row>
    <row r="59" spans="1:8" s="282" customFormat="1" ht="11.25">
      <c r="A59" s="367" t="s">
        <v>626</v>
      </c>
      <c r="B59" s="367" t="s">
        <v>627</v>
      </c>
      <c r="C59" s="342">
        <v>9911.6</v>
      </c>
      <c r="D59" s="342">
        <v>9911.6</v>
      </c>
      <c r="E59" s="133"/>
      <c r="F59" s="133"/>
      <c r="G59" s="133"/>
      <c r="H59" s="182"/>
    </row>
    <row r="60" spans="1:8" s="282" customFormat="1" ht="11.25">
      <c r="A60" s="367" t="s">
        <v>628</v>
      </c>
      <c r="B60" s="367" t="s">
        <v>629</v>
      </c>
      <c r="C60" s="342">
        <v>1218</v>
      </c>
      <c r="D60" s="342">
        <v>1218</v>
      </c>
      <c r="E60" s="133"/>
      <c r="F60" s="133"/>
      <c r="G60" s="133"/>
      <c r="H60" s="182"/>
    </row>
    <row r="61" spans="1:8" s="282" customFormat="1" ht="11.25">
      <c r="A61" s="367" t="s">
        <v>630</v>
      </c>
      <c r="B61" s="367" t="s">
        <v>631</v>
      </c>
      <c r="C61" s="342">
        <v>6275.6</v>
      </c>
      <c r="D61" s="342">
        <v>6275.6</v>
      </c>
      <c r="E61" s="133"/>
      <c r="F61" s="133"/>
      <c r="G61" s="133"/>
      <c r="H61" s="182"/>
    </row>
    <row r="62" spans="1:8" s="282" customFormat="1" ht="11.25">
      <c r="A62" s="367" t="s">
        <v>632</v>
      </c>
      <c r="B62" s="367" t="s">
        <v>633</v>
      </c>
      <c r="C62" s="342">
        <v>374807.7</v>
      </c>
      <c r="D62" s="342">
        <v>374807.7</v>
      </c>
      <c r="E62" s="133"/>
      <c r="F62" s="133"/>
      <c r="G62" s="133"/>
      <c r="H62" s="182"/>
    </row>
    <row r="63" spans="1:8" s="282" customFormat="1" ht="11.25">
      <c r="A63" s="367" t="s">
        <v>634</v>
      </c>
      <c r="B63" s="367" t="s">
        <v>635</v>
      </c>
      <c r="C63" s="342">
        <v>88632.03</v>
      </c>
      <c r="D63" s="342">
        <v>88632.03</v>
      </c>
      <c r="E63" s="133"/>
      <c r="F63" s="133"/>
      <c r="G63" s="133"/>
      <c r="H63" s="182"/>
    </row>
    <row r="64" spans="1:8" s="282" customFormat="1" ht="11.25">
      <c r="A64" s="367" t="s">
        <v>636</v>
      </c>
      <c r="B64" s="367" t="s">
        <v>637</v>
      </c>
      <c r="C64" s="342">
        <v>1848.58</v>
      </c>
      <c r="D64" s="342">
        <v>1848.58</v>
      </c>
      <c r="E64" s="133"/>
      <c r="F64" s="133"/>
      <c r="G64" s="133"/>
      <c r="H64" s="182"/>
    </row>
    <row r="65" spans="1:8" s="282" customFormat="1" ht="11.25">
      <c r="A65" s="367" t="s">
        <v>638</v>
      </c>
      <c r="B65" s="367" t="s">
        <v>639</v>
      </c>
      <c r="C65" s="342">
        <v>250097.16</v>
      </c>
      <c r="D65" s="342">
        <v>250097.16</v>
      </c>
      <c r="E65" s="133"/>
      <c r="F65" s="133"/>
      <c r="G65" s="133"/>
      <c r="H65" s="182"/>
    </row>
    <row r="66" spans="1:8" s="282" customFormat="1" ht="11.25">
      <c r="A66" s="367" t="s">
        <v>640</v>
      </c>
      <c r="B66" s="367" t="s">
        <v>641</v>
      </c>
      <c r="C66" s="342">
        <v>104244.28</v>
      </c>
      <c r="D66" s="342">
        <v>104244.28</v>
      </c>
      <c r="E66" s="133"/>
      <c r="F66" s="133"/>
      <c r="G66" s="133"/>
      <c r="H66" s="182"/>
    </row>
    <row r="67" spans="1:8" s="282" customFormat="1" ht="11.25">
      <c r="A67" s="367" t="s">
        <v>642</v>
      </c>
      <c r="B67" s="367" t="s">
        <v>643</v>
      </c>
      <c r="C67" s="342">
        <v>340277.57</v>
      </c>
      <c r="D67" s="342">
        <v>340277.57</v>
      </c>
      <c r="E67" s="133"/>
      <c r="F67" s="133"/>
      <c r="G67" s="133"/>
      <c r="H67" s="182"/>
    </row>
    <row r="68" spans="1:8" s="282" customFormat="1" ht="11.25">
      <c r="A68" s="367" t="s">
        <v>644</v>
      </c>
      <c r="B68" s="367" t="s">
        <v>645</v>
      </c>
      <c r="C68" s="342">
        <v>1930.6</v>
      </c>
      <c r="D68" s="342">
        <v>1930.6</v>
      </c>
      <c r="E68" s="133"/>
      <c r="F68" s="133"/>
      <c r="G68" s="133"/>
      <c r="H68" s="182"/>
    </row>
    <row r="69" spans="1:8" s="282" customFormat="1" ht="11.25">
      <c r="A69" s="367" t="s">
        <v>646</v>
      </c>
      <c r="B69" s="367" t="s">
        <v>647</v>
      </c>
      <c r="C69" s="342">
        <v>134539.48</v>
      </c>
      <c r="D69" s="342">
        <v>134539.48</v>
      </c>
      <c r="E69" s="133"/>
      <c r="F69" s="133"/>
      <c r="G69" s="133"/>
      <c r="H69" s="182"/>
    </row>
    <row r="70" spans="1:8" s="282" customFormat="1" ht="11.25">
      <c r="A70" s="367" t="s">
        <v>648</v>
      </c>
      <c r="B70" s="367" t="s">
        <v>649</v>
      </c>
      <c r="C70" s="342">
        <v>50000</v>
      </c>
      <c r="D70" s="342">
        <v>50000</v>
      </c>
      <c r="E70" s="133"/>
      <c r="F70" s="133"/>
      <c r="G70" s="133"/>
      <c r="H70" s="182"/>
    </row>
    <row r="71" spans="1:8" s="282" customFormat="1" ht="11.25">
      <c r="A71" s="367" t="s">
        <v>650</v>
      </c>
      <c r="B71" s="367" t="s">
        <v>651</v>
      </c>
      <c r="C71" s="342">
        <v>109620</v>
      </c>
      <c r="D71" s="342">
        <v>109620</v>
      </c>
      <c r="E71" s="133"/>
      <c r="F71" s="133"/>
      <c r="G71" s="133"/>
      <c r="H71" s="182"/>
    </row>
    <row r="72" spans="1:8" s="282" customFormat="1" ht="11.25">
      <c r="A72" s="367" t="s">
        <v>652</v>
      </c>
      <c r="B72" s="367" t="s">
        <v>653</v>
      </c>
      <c r="C72" s="342">
        <v>3230</v>
      </c>
      <c r="D72" s="342">
        <v>3230</v>
      </c>
      <c r="E72" s="133"/>
      <c r="F72" s="133"/>
      <c r="G72" s="133"/>
      <c r="H72" s="182"/>
    </row>
    <row r="73" spans="1:8" s="282" customFormat="1" ht="11.25">
      <c r="A73" s="367" t="s">
        <v>654</v>
      </c>
      <c r="B73" s="367" t="s">
        <v>655</v>
      </c>
      <c r="C73" s="342">
        <v>338792.8</v>
      </c>
      <c r="D73" s="342">
        <v>338792.8</v>
      </c>
      <c r="E73" s="133"/>
      <c r="F73" s="133"/>
      <c r="G73" s="133"/>
      <c r="H73" s="182"/>
    </row>
    <row r="74" spans="1:8" s="282" customFormat="1" ht="11.25">
      <c r="A74" s="367" t="s">
        <v>656</v>
      </c>
      <c r="B74" s="367" t="s">
        <v>657</v>
      </c>
      <c r="C74" s="342">
        <v>1700562.81</v>
      </c>
      <c r="D74" s="342">
        <v>1700562.81</v>
      </c>
      <c r="E74" s="133"/>
      <c r="F74" s="133"/>
      <c r="G74" s="133"/>
      <c r="H74" s="182"/>
    </row>
    <row r="75" spans="1:8" s="282" customFormat="1" ht="11.25">
      <c r="A75" s="367" t="s">
        <v>658</v>
      </c>
      <c r="B75" s="367" t="s">
        <v>659</v>
      </c>
      <c r="C75" s="342">
        <v>21112</v>
      </c>
      <c r="D75" s="342">
        <v>21112</v>
      </c>
      <c r="E75" s="133"/>
      <c r="F75" s="133"/>
      <c r="G75" s="133"/>
      <c r="H75" s="182"/>
    </row>
    <row r="76" spans="1:8" s="282" customFormat="1" ht="11.25">
      <c r="A76" s="367" t="s">
        <v>660</v>
      </c>
      <c r="B76" s="367" t="s">
        <v>661</v>
      </c>
      <c r="C76" s="342">
        <v>4125.7</v>
      </c>
      <c r="D76" s="342">
        <v>4125.7</v>
      </c>
      <c r="E76" s="133"/>
      <c r="F76" s="133"/>
      <c r="G76" s="133"/>
      <c r="H76" s="182"/>
    </row>
    <row r="77" spans="1:8" s="282" customFormat="1" ht="11.25">
      <c r="A77" s="367" t="s">
        <v>662</v>
      </c>
      <c r="B77" s="367" t="s">
        <v>641</v>
      </c>
      <c r="C77" s="342">
        <v>2561.08</v>
      </c>
      <c r="D77" s="342">
        <v>2561.08</v>
      </c>
      <c r="E77" s="133"/>
      <c r="F77" s="133"/>
      <c r="G77" s="133"/>
      <c r="H77" s="182"/>
    </row>
    <row r="78" spans="1:8" s="282" customFormat="1" ht="11.25">
      <c r="A78" s="156"/>
      <c r="B78" s="156"/>
      <c r="C78" s="133"/>
      <c r="D78" s="133"/>
      <c r="E78" s="133"/>
      <c r="F78" s="133"/>
      <c r="G78" s="133"/>
      <c r="H78" s="182"/>
    </row>
    <row r="79" spans="1:8" s="282" customFormat="1" ht="11.25">
      <c r="A79" s="368" t="s">
        <v>663</v>
      </c>
      <c r="B79" s="368" t="s">
        <v>664</v>
      </c>
      <c r="C79" s="147">
        <f>SUM(C80:C99)</f>
        <v>14064522.860000003</v>
      </c>
      <c r="D79" s="147">
        <f>SUM(D80:D99)</f>
        <v>14064522.860000003</v>
      </c>
      <c r="E79" s="133"/>
      <c r="F79" s="133"/>
      <c r="G79" s="133"/>
      <c r="H79" s="182"/>
    </row>
    <row r="80" spans="1:8" s="282" customFormat="1" ht="11.25">
      <c r="A80" s="337" t="s">
        <v>665</v>
      </c>
      <c r="B80" s="337" t="s">
        <v>666</v>
      </c>
      <c r="C80" s="342">
        <v>4756068.32</v>
      </c>
      <c r="D80" s="342">
        <v>4756068.32</v>
      </c>
      <c r="E80" s="133"/>
      <c r="F80" s="133"/>
      <c r="G80" s="133"/>
      <c r="H80" s="182"/>
    </row>
    <row r="81" spans="1:8" s="282" customFormat="1" ht="11.25">
      <c r="A81" s="337" t="s">
        <v>667</v>
      </c>
      <c r="B81" s="337" t="s">
        <v>668</v>
      </c>
      <c r="C81" s="342">
        <v>114099.62</v>
      </c>
      <c r="D81" s="342">
        <v>114099.62</v>
      </c>
      <c r="E81" s="133"/>
      <c r="F81" s="133"/>
      <c r="G81" s="133"/>
      <c r="H81" s="182"/>
    </row>
    <row r="82" spans="1:8" s="282" customFormat="1" ht="11.25">
      <c r="A82" s="337" t="s">
        <v>669</v>
      </c>
      <c r="B82" s="337" t="s">
        <v>670</v>
      </c>
      <c r="C82" s="342">
        <v>153611.69</v>
      </c>
      <c r="D82" s="342">
        <v>153611.69</v>
      </c>
      <c r="E82" s="133"/>
      <c r="F82" s="133"/>
      <c r="G82" s="133"/>
      <c r="H82" s="182"/>
    </row>
    <row r="83" spans="1:8" s="282" customFormat="1" ht="11.25">
      <c r="A83" s="337" t="s">
        <v>671</v>
      </c>
      <c r="B83" s="337" t="s">
        <v>672</v>
      </c>
      <c r="C83" s="342">
        <v>28209.74</v>
      </c>
      <c r="D83" s="342">
        <v>28209.74</v>
      </c>
      <c r="E83" s="133"/>
      <c r="F83" s="133"/>
      <c r="G83" s="133"/>
      <c r="H83" s="182"/>
    </row>
    <row r="84" spans="1:8" s="282" customFormat="1" ht="11.25">
      <c r="A84" s="337" t="s">
        <v>673</v>
      </c>
      <c r="B84" s="337" t="s">
        <v>409</v>
      </c>
      <c r="C84" s="342">
        <v>81584.53</v>
      </c>
      <c r="D84" s="342">
        <v>81584.53</v>
      </c>
      <c r="E84" s="133"/>
      <c r="F84" s="133"/>
      <c r="G84" s="133"/>
      <c r="H84" s="182"/>
    </row>
    <row r="85" spans="1:8" s="282" customFormat="1" ht="11.25">
      <c r="A85" s="337" t="s">
        <v>674</v>
      </c>
      <c r="B85" s="337" t="s">
        <v>411</v>
      </c>
      <c r="C85" s="342">
        <v>1353943.58</v>
      </c>
      <c r="D85" s="342">
        <v>1353943.58</v>
      </c>
      <c r="E85" s="133"/>
      <c r="F85" s="133"/>
      <c r="G85" s="133"/>
      <c r="H85" s="182"/>
    </row>
    <row r="86" spans="1:8" s="282" customFormat="1" ht="11.25">
      <c r="A86" s="337" t="s">
        <v>675</v>
      </c>
      <c r="B86" s="337" t="s">
        <v>413</v>
      </c>
      <c r="C86" s="342">
        <v>1838162.88</v>
      </c>
      <c r="D86" s="342">
        <v>1838162.88</v>
      </c>
      <c r="E86" s="133"/>
      <c r="F86" s="133"/>
      <c r="G86" s="133"/>
      <c r="H86" s="182"/>
    </row>
    <row r="87" spans="1:8" s="282" customFormat="1" ht="11.25">
      <c r="A87" s="337" t="s">
        <v>676</v>
      </c>
      <c r="B87" s="337" t="s">
        <v>421</v>
      </c>
      <c r="C87" s="342">
        <v>400550.13</v>
      </c>
      <c r="D87" s="342">
        <v>400550.13</v>
      </c>
      <c r="E87" s="133"/>
      <c r="F87" s="133"/>
      <c r="G87" s="133"/>
      <c r="H87" s="182"/>
    </row>
    <row r="88" spans="1:8" s="282" customFormat="1" ht="11.25">
      <c r="A88" s="337" t="s">
        <v>677</v>
      </c>
      <c r="B88" s="337" t="s">
        <v>415</v>
      </c>
      <c r="C88" s="342">
        <v>579086.38</v>
      </c>
      <c r="D88" s="342">
        <v>579086.38</v>
      </c>
      <c r="E88" s="133"/>
      <c r="F88" s="133"/>
      <c r="G88" s="133"/>
      <c r="H88" s="182"/>
    </row>
    <row r="89" spans="1:8" s="282" customFormat="1" ht="11.25">
      <c r="A89" s="337" t="s">
        <v>678</v>
      </c>
      <c r="B89" s="337" t="s">
        <v>407</v>
      </c>
      <c r="C89" s="342">
        <v>939723.53</v>
      </c>
      <c r="D89" s="342">
        <v>939723.53</v>
      </c>
      <c r="E89" s="133"/>
      <c r="F89" s="133"/>
      <c r="G89" s="133"/>
      <c r="H89" s="182"/>
    </row>
    <row r="90" spans="1:8" s="282" customFormat="1" ht="11.25">
      <c r="A90" s="337" t="s">
        <v>679</v>
      </c>
      <c r="B90" s="337" t="s">
        <v>417</v>
      </c>
      <c r="C90" s="342">
        <v>1108321.21</v>
      </c>
      <c r="D90" s="342">
        <v>1108321.21</v>
      </c>
      <c r="E90" s="133"/>
      <c r="F90" s="133"/>
      <c r="G90" s="133"/>
      <c r="H90" s="182"/>
    </row>
    <row r="91" spans="1:8" s="282" customFormat="1" ht="11.25">
      <c r="A91" s="337" t="s">
        <v>680</v>
      </c>
      <c r="B91" s="337" t="s">
        <v>423</v>
      </c>
      <c r="C91" s="342">
        <v>7456.31</v>
      </c>
      <c r="D91" s="342">
        <v>7456.31</v>
      </c>
      <c r="E91" s="133"/>
      <c r="F91" s="133"/>
      <c r="G91" s="133"/>
      <c r="H91" s="182"/>
    </row>
    <row r="92" spans="1:8" s="282" customFormat="1" ht="11.25">
      <c r="A92" s="337" t="s">
        <v>681</v>
      </c>
      <c r="B92" s="337" t="s">
        <v>425</v>
      </c>
      <c r="C92" s="342">
        <v>187826.85</v>
      </c>
      <c r="D92" s="342">
        <v>187826.85</v>
      </c>
      <c r="E92" s="133"/>
      <c r="F92" s="133"/>
      <c r="G92" s="133"/>
      <c r="H92" s="182"/>
    </row>
    <row r="93" spans="1:8" s="282" customFormat="1" ht="11.25">
      <c r="A93" s="337" t="s">
        <v>682</v>
      </c>
      <c r="B93" s="337" t="s">
        <v>683</v>
      </c>
      <c r="C93" s="342">
        <v>210547.53</v>
      </c>
      <c r="D93" s="342">
        <v>210547.53</v>
      </c>
      <c r="E93" s="133"/>
      <c r="F93" s="133"/>
      <c r="G93" s="133"/>
      <c r="H93" s="182"/>
    </row>
    <row r="94" spans="1:8" s="282" customFormat="1" ht="11.25">
      <c r="A94" s="337" t="s">
        <v>684</v>
      </c>
      <c r="B94" s="337" t="s">
        <v>429</v>
      </c>
      <c r="C94" s="342">
        <v>726400.71</v>
      </c>
      <c r="D94" s="342">
        <v>726400.71</v>
      </c>
      <c r="E94" s="133"/>
      <c r="F94" s="133"/>
      <c r="G94" s="133"/>
      <c r="H94" s="182"/>
    </row>
    <row r="95" spans="1:8" s="282" customFormat="1" ht="11.25">
      <c r="A95" s="337" t="s">
        <v>685</v>
      </c>
      <c r="B95" s="337" t="s">
        <v>686</v>
      </c>
      <c r="C95" s="342">
        <v>689403.73</v>
      </c>
      <c r="D95" s="342">
        <v>689403.73</v>
      </c>
      <c r="E95" s="133"/>
      <c r="F95" s="133"/>
      <c r="G95" s="133"/>
      <c r="H95" s="182"/>
    </row>
    <row r="96" spans="1:8" s="282" customFormat="1" ht="11.25">
      <c r="A96" s="337" t="s">
        <v>687</v>
      </c>
      <c r="B96" s="337" t="s">
        <v>459</v>
      </c>
      <c r="C96" s="342">
        <v>294204.63</v>
      </c>
      <c r="D96" s="342">
        <v>294204.63</v>
      </c>
      <c r="E96" s="133"/>
      <c r="F96" s="133"/>
      <c r="G96" s="133"/>
      <c r="H96" s="182"/>
    </row>
    <row r="97" spans="1:8" s="282" customFormat="1" ht="11.25">
      <c r="A97" s="337" t="s">
        <v>688</v>
      </c>
      <c r="B97" s="337" t="s">
        <v>467</v>
      </c>
      <c r="C97" s="342">
        <v>238102.78</v>
      </c>
      <c r="D97" s="342">
        <v>238102.78</v>
      </c>
      <c r="E97" s="133"/>
      <c r="F97" s="133"/>
      <c r="G97" s="133"/>
      <c r="H97" s="182"/>
    </row>
    <row r="98" spans="1:8" s="282" customFormat="1" ht="11.25">
      <c r="A98" s="337" t="s">
        <v>689</v>
      </c>
      <c r="B98" s="337" t="s">
        <v>690</v>
      </c>
      <c r="C98" s="342">
        <v>89512.05</v>
      </c>
      <c r="D98" s="342">
        <v>89512.05</v>
      </c>
      <c r="E98" s="133"/>
      <c r="F98" s="133"/>
      <c r="G98" s="133"/>
      <c r="H98" s="182"/>
    </row>
    <row r="99" spans="1:8" s="282" customFormat="1" ht="11.25">
      <c r="A99" s="337" t="s">
        <v>691</v>
      </c>
      <c r="B99" s="337" t="s">
        <v>692</v>
      </c>
      <c r="C99" s="342">
        <v>267706.66</v>
      </c>
      <c r="D99" s="342">
        <v>267706.66</v>
      </c>
      <c r="E99" s="133"/>
      <c r="F99" s="133"/>
      <c r="G99" s="133"/>
      <c r="H99" s="182"/>
    </row>
    <row r="100" spans="1:8" s="282" customFormat="1" ht="11.25">
      <c r="A100" s="337"/>
      <c r="B100" s="337"/>
      <c r="C100" s="342"/>
      <c r="D100" s="342"/>
      <c r="E100" s="133"/>
      <c r="F100" s="133"/>
      <c r="G100" s="133"/>
      <c r="H100" s="182"/>
    </row>
    <row r="101" spans="1:8" s="282" customFormat="1" ht="11.25">
      <c r="A101" s="365" t="s">
        <v>693</v>
      </c>
      <c r="B101" s="365" t="s">
        <v>694</v>
      </c>
      <c r="C101" s="147">
        <f>SUM(C102:C107)</f>
        <v>2051630.28</v>
      </c>
      <c r="D101" s="147">
        <f>SUM(D102:D107)</f>
        <v>2051630.28</v>
      </c>
      <c r="E101" s="133"/>
      <c r="F101" s="133"/>
      <c r="G101" s="133"/>
      <c r="H101" s="182"/>
    </row>
    <row r="102" spans="1:8" s="282" customFormat="1" ht="11.25">
      <c r="A102" s="337" t="s">
        <v>695</v>
      </c>
      <c r="B102" s="337" t="s">
        <v>696</v>
      </c>
      <c r="C102" s="342">
        <v>1983273.86</v>
      </c>
      <c r="D102" s="342">
        <v>1983273.86</v>
      </c>
      <c r="E102" s="133"/>
      <c r="F102" s="133"/>
      <c r="G102" s="133"/>
      <c r="H102" s="182"/>
    </row>
    <row r="103" spans="1:8" s="282" customFormat="1" ht="11.25">
      <c r="A103" s="337" t="s">
        <v>697</v>
      </c>
      <c r="B103" s="337" t="s">
        <v>698</v>
      </c>
      <c r="C103" s="342">
        <v>18212.16</v>
      </c>
      <c r="D103" s="342">
        <v>18212.16</v>
      </c>
      <c r="E103" s="133"/>
      <c r="F103" s="133"/>
      <c r="G103" s="133"/>
      <c r="H103" s="182"/>
    </row>
    <row r="104" spans="1:8" s="282" customFormat="1" ht="11.25">
      <c r="A104" s="337" t="s">
        <v>699</v>
      </c>
      <c r="B104" s="337" t="s">
        <v>700</v>
      </c>
      <c r="C104" s="342">
        <v>8333.51</v>
      </c>
      <c r="D104" s="342">
        <v>8333.51</v>
      </c>
      <c r="E104" s="133"/>
      <c r="F104" s="133"/>
      <c r="G104" s="133"/>
      <c r="H104" s="182"/>
    </row>
    <row r="105" spans="1:8" s="282" customFormat="1" ht="11.25">
      <c r="A105" s="337" t="s">
        <v>701</v>
      </c>
      <c r="B105" s="337" t="s">
        <v>702</v>
      </c>
      <c r="C105" s="342">
        <v>1821.94</v>
      </c>
      <c r="D105" s="342">
        <v>1821.94</v>
      </c>
      <c r="E105" s="133"/>
      <c r="F105" s="133"/>
      <c r="G105" s="133"/>
      <c r="H105" s="182"/>
    </row>
    <row r="106" spans="1:8" s="282" customFormat="1" ht="11.25">
      <c r="A106" s="337" t="s">
        <v>703</v>
      </c>
      <c r="B106" s="337" t="s">
        <v>704</v>
      </c>
      <c r="C106" s="342">
        <v>6744.8</v>
      </c>
      <c r="D106" s="342">
        <v>6744.8</v>
      </c>
      <c r="E106" s="133"/>
      <c r="F106" s="133"/>
      <c r="G106" s="133"/>
      <c r="H106" s="182"/>
    </row>
    <row r="107" spans="1:8" s="282" customFormat="1" ht="11.25">
      <c r="A107" s="337" t="s">
        <v>705</v>
      </c>
      <c r="B107" s="337" t="s">
        <v>706</v>
      </c>
      <c r="C107" s="342">
        <v>33244.01</v>
      </c>
      <c r="D107" s="342">
        <v>33244.01</v>
      </c>
      <c r="E107" s="133"/>
      <c r="F107" s="133"/>
      <c r="G107" s="133"/>
      <c r="H107" s="182"/>
    </row>
    <row r="108" spans="1:8" s="282" customFormat="1" ht="11.25">
      <c r="A108" s="337"/>
      <c r="B108" s="337"/>
      <c r="C108" s="342"/>
      <c r="D108" s="342"/>
      <c r="E108" s="133"/>
      <c r="F108" s="133"/>
      <c r="G108" s="133"/>
      <c r="H108" s="182"/>
    </row>
    <row r="109" spans="1:8" s="282" customFormat="1" ht="11.25">
      <c r="A109" s="368" t="s">
        <v>707</v>
      </c>
      <c r="B109" s="368" t="s">
        <v>708</v>
      </c>
      <c r="C109" s="147">
        <f>SUM(C110:C115)</f>
        <v>6838931.350000001</v>
      </c>
      <c r="D109" s="147">
        <f>SUM(D110:D115)</f>
        <v>6838931.350000001</v>
      </c>
      <c r="E109" s="133"/>
      <c r="F109" s="133"/>
      <c r="G109" s="133"/>
      <c r="H109" s="182"/>
    </row>
    <row r="110" spans="1:8" s="282" customFormat="1" ht="11.25">
      <c r="A110" s="337" t="s">
        <v>709</v>
      </c>
      <c r="B110" s="339" t="s">
        <v>710</v>
      </c>
      <c r="C110" s="340">
        <v>173801.08</v>
      </c>
      <c r="D110" s="340">
        <v>173801.08</v>
      </c>
      <c r="E110" s="133"/>
      <c r="F110" s="133"/>
      <c r="G110" s="133"/>
      <c r="H110" s="182"/>
    </row>
    <row r="111" spans="1:8" s="282" customFormat="1" ht="11.25">
      <c r="A111" s="337" t="s">
        <v>711</v>
      </c>
      <c r="B111" s="339" t="s">
        <v>712</v>
      </c>
      <c r="C111" s="340">
        <v>389</v>
      </c>
      <c r="D111" s="340">
        <v>389</v>
      </c>
      <c r="E111" s="133"/>
      <c r="F111" s="133"/>
      <c r="G111" s="133"/>
      <c r="H111" s="182"/>
    </row>
    <row r="112" spans="1:8" s="282" customFormat="1" ht="11.25">
      <c r="A112" s="337" t="s">
        <v>713</v>
      </c>
      <c r="B112" s="339" t="s">
        <v>714</v>
      </c>
      <c r="C112" s="342">
        <v>1025733.41</v>
      </c>
      <c r="D112" s="342">
        <v>1025733.41</v>
      </c>
      <c r="E112" s="133"/>
      <c r="F112" s="133"/>
      <c r="G112" s="133"/>
      <c r="H112" s="182"/>
    </row>
    <row r="113" spans="1:8" s="282" customFormat="1" ht="11.25">
      <c r="A113" s="337" t="s">
        <v>715</v>
      </c>
      <c r="B113" s="339" t="s">
        <v>716</v>
      </c>
      <c r="C113" s="342">
        <v>1707</v>
      </c>
      <c r="D113" s="342">
        <v>1707</v>
      </c>
      <c r="E113" s="133"/>
      <c r="F113" s="133"/>
      <c r="G113" s="133"/>
      <c r="H113" s="182"/>
    </row>
    <row r="114" spans="1:8" s="282" customFormat="1" ht="11.25">
      <c r="A114" s="337" t="s">
        <v>717</v>
      </c>
      <c r="B114" s="339" t="s">
        <v>718</v>
      </c>
      <c r="C114" s="340">
        <v>5637300.86</v>
      </c>
      <c r="D114" s="340">
        <v>5637300.86</v>
      </c>
      <c r="E114" s="133"/>
      <c r="F114" s="133"/>
      <c r="G114" s="133"/>
      <c r="H114" s="182"/>
    </row>
    <row r="115" spans="1:8" s="282" customFormat="1" ht="11.25">
      <c r="A115" s="156"/>
      <c r="B115" s="156"/>
      <c r="C115" s="133"/>
      <c r="D115" s="133"/>
      <c r="E115" s="133"/>
      <c r="F115" s="133"/>
      <c r="G115" s="133"/>
      <c r="H115" s="182"/>
    </row>
    <row r="116" spans="1:8" ht="11.25">
      <c r="A116" s="156"/>
      <c r="B116" s="156"/>
      <c r="C116" s="133"/>
      <c r="D116" s="133"/>
      <c r="E116" s="133"/>
      <c r="F116" s="133"/>
      <c r="G116" s="133"/>
      <c r="H116" s="182"/>
    </row>
    <row r="117" spans="1:8" ht="11.25">
      <c r="A117" s="183"/>
      <c r="B117" s="183" t="s">
        <v>251</v>
      </c>
      <c r="C117" s="184">
        <f>+C109+C101+C79+C8</f>
        <v>36307704.17</v>
      </c>
      <c r="D117" s="184">
        <f>+D109+D101+D79+D8</f>
        <v>36307704.17</v>
      </c>
      <c r="E117" s="184">
        <f>+E109+E101+E79+E8</f>
        <v>0</v>
      </c>
      <c r="F117" s="184">
        <f>+F109+F101+F79+F8</f>
        <v>0</v>
      </c>
      <c r="G117" s="184">
        <f>+G109+G101+G79+G8</f>
        <v>0</v>
      </c>
      <c r="H117" s="184"/>
    </row>
    <row r="120" spans="1:8" ht="11.25">
      <c r="A120" s="10" t="s">
        <v>250</v>
      </c>
      <c r="B120" s="276"/>
      <c r="C120" s="80"/>
      <c r="D120" s="80"/>
      <c r="E120" s="80"/>
      <c r="F120" s="80"/>
      <c r="G120" s="80"/>
      <c r="H120" s="81" t="s">
        <v>87</v>
      </c>
    </row>
    <row r="121" spans="1:8" ht="11.25">
      <c r="A121" s="280"/>
      <c r="B121" s="282"/>
      <c r="H121" s="275"/>
    </row>
    <row r="122" spans="1:8" ht="15" customHeight="1">
      <c r="A122" s="15" t="s">
        <v>46</v>
      </c>
      <c r="B122" s="16" t="s">
        <v>47</v>
      </c>
      <c r="C122" s="40" t="s">
        <v>48</v>
      </c>
      <c r="D122" s="40" t="s">
        <v>55</v>
      </c>
      <c r="E122" s="40" t="s">
        <v>56</v>
      </c>
      <c r="F122" s="40" t="s">
        <v>57</v>
      </c>
      <c r="G122" s="41" t="s">
        <v>58</v>
      </c>
      <c r="H122" s="16" t="s">
        <v>59</v>
      </c>
    </row>
    <row r="123" spans="1:8" ht="11.25">
      <c r="A123" s="156"/>
      <c r="B123" s="156"/>
      <c r="C123" s="133"/>
      <c r="D123" s="133"/>
      <c r="E123" s="133"/>
      <c r="F123" s="133"/>
      <c r="G123" s="133"/>
      <c r="H123" s="182"/>
    </row>
    <row r="124" spans="1:8" ht="11.25">
      <c r="A124" s="156"/>
      <c r="B124" s="156"/>
      <c r="C124" s="133"/>
      <c r="D124" s="133"/>
      <c r="E124" s="133"/>
      <c r="F124" s="133"/>
      <c r="G124" s="133"/>
      <c r="H124" s="182"/>
    </row>
    <row r="125" spans="1:8" ht="11.25">
      <c r="A125" s="156"/>
      <c r="B125" s="156"/>
      <c r="C125" s="133"/>
      <c r="D125" s="133"/>
      <c r="E125" s="133"/>
      <c r="F125" s="133"/>
      <c r="G125" s="133"/>
      <c r="H125" s="182"/>
    </row>
    <row r="126" spans="1:8" ht="11.25">
      <c r="A126" s="156"/>
      <c r="B126" s="156"/>
      <c r="C126" s="133"/>
      <c r="D126" s="133"/>
      <c r="E126" s="133"/>
      <c r="F126" s="133"/>
      <c r="G126" s="133"/>
      <c r="H126" s="182"/>
    </row>
    <row r="127" spans="1:8" ht="11.25">
      <c r="A127" s="156"/>
      <c r="B127" s="156"/>
      <c r="C127" s="133"/>
      <c r="D127" s="133"/>
      <c r="E127" s="133"/>
      <c r="F127" s="133"/>
      <c r="G127" s="133"/>
      <c r="H127" s="182"/>
    </row>
    <row r="128" spans="1:8" ht="11.25">
      <c r="A128" s="156"/>
      <c r="B128" s="156"/>
      <c r="C128" s="133"/>
      <c r="D128" s="133"/>
      <c r="E128" s="133"/>
      <c r="F128" s="133"/>
      <c r="G128" s="133"/>
      <c r="H128" s="182"/>
    </row>
    <row r="129" spans="1:8" ht="11.25">
      <c r="A129" s="156"/>
      <c r="B129" s="156"/>
      <c r="C129" s="133"/>
      <c r="D129" s="133"/>
      <c r="E129" s="133"/>
      <c r="F129" s="133"/>
      <c r="G129" s="133"/>
      <c r="H129" s="182"/>
    </row>
    <row r="130" spans="1:8" ht="11.25">
      <c r="A130" s="156"/>
      <c r="B130" s="156"/>
      <c r="C130" s="133"/>
      <c r="D130" s="133"/>
      <c r="E130" s="133"/>
      <c r="F130" s="133"/>
      <c r="G130" s="133"/>
      <c r="H130" s="182"/>
    </row>
    <row r="131" spans="1:8" ht="11.25">
      <c r="A131" s="156"/>
      <c r="B131" s="156"/>
      <c r="C131" s="133"/>
      <c r="D131" s="133"/>
      <c r="E131" s="133"/>
      <c r="F131" s="133"/>
      <c r="G131" s="133"/>
      <c r="H131" s="182"/>
    </row>
    <row r="132" spans="1:8" ht="11.25">
      <c r="A132" s="156"/>
      <c r="B132" s="156"/>
      <c r="C132" s="133"/>
      <c r="D132" s="133"/>
      <c r="E132" s="133"/>
      <c r="F132" s="133"/>
      <c r="G132" s="133"/>
      <c r="H132" s="182"/>
    </row>
    <row r="133" spans="1:8" ht="11.25">
      <c r="A133" s="156"/>
      <c r="B133" s="156"/>
      <c r="C133" s="133"/>
      <c r="D133" s="133"/>
      <c r="E133" s="133"/>
      <c r="F133" s="133"/>
      <c r="G133" s="133"/>
      <c r="H133" s="182"/>
    </row>
    <row r="134" spans="1:8" ht="11.25">
      <c r="A134" s="156"/>
      <c r="B134" s="156"/>
      <c r="C134" s="133"/>
      <c r="D134" s="133"/>
      <c r="E134" s="133"/>
      <c r="F134" s="133"/>
      <c r="G134" s="133"/>
      <c r="H134" s="182"/>
    </row>
    <row r="135" spans="1:8" ht="11.25">
      <c r="A135" s="156"/>
      <c r="B135" s="156"/>
      <c r="C135" s="133"/>
      <c r="D135" s="133"/>
      <c r="E135" s="133"/>
      <c r="F135" s="133"/>
      <c r="G135" s="133"/>
      <c r="H135" s="182"/>
    </row>
    <row r="136" spans="1:8" ht="11.25">
      <c r="A136" s="156"/>
      <c r="B136" s="156"/>
      <c r="C136" s="133"/>
      <c r="D136" s="133"/>
      <c r="E136" s="133"/>
      <c r="F136" s="133"/>
      <c r="G136" s="133"/>
      <c r="H136" s="182"/>
    </row>
    <row r="137" spans="1:8" ht="11.25">
      <c r="A137" s="183"/>
      <c r="B137" s="183" t="s">
        <v>252</v>
      </c>
      <c r="C137" s="184">
        <f>SUM(C123:C136)</f>
        <v>0</v>
      </c>
      <c r="D137" s="184">
        <f>SUM(D123:D136)</f>
        <v>0</v>
      </c>
      <c r="E137" s="184">
        <f>SUM(E123:E136)</f>
        <v>0</v>
      </c>
      <c r="F137" s="184">
        <f>SUM(F123:F136)</f>
        <v>0</v>
      </c>
      <c r="G137" s="184">
        <f>SUM(G123:G136)</f>
        <v>0</v>
      </c>
      <c r="H137" s="184"/>
    </row>
  </sheetData>
  <sheetProtection/>
  <dataValidations count="10">
    <dataValidation allowBlank="1" showInputMessage="1" showErrorMessage="1" prompt="Corresponde al nombre o descripción de la cuenta de acuerdo al Plan de Cuentas emitido por el CONAC." sqref="B7 B122 B9"/>
    <dataValidation allowBlank="1" showInputMessage="1" showErrorMessage="1" prompt="Importe de la cuentas por cobrar con fecha de vencimiento de 1 a 90 días." sqref="D7 D122"/>
    <dataValidation allowBlank="1" showInputMessage="1" showErrorMessage="1" prompt="Importe de la cuentas por cobrar con fecha de vencimiento de 91 a 180 días." sqref="E7 E122"/>
    <dataValidation allowBlank="1" showInputMessage="1" showErrorMessage="1" prompt="Importe de la cuentas por cobrar con fecha de vencimiento de 181 a 365 días." sqref="F7 F122"/>
    <dataValidation allowBlank="1" showInputMessage="1" showErrorMessage="1" prompt="Importe de la cuentas por cobrar con vencimiento mayor a 365 días." sqref="G7 G122"/>
    <dataValidation allowBlank="1" showInputMessage="1" showErrorMessage="1" prompt="Informar sobre la factibilidad de pago." sqref="H7 H122"/>
    <dataValidation allowBlank="1" showInputMessage="1" showErrorMessage="1" prompt="Saldo final del periodo que corresponde la cuenta pública presentada (trimestral: 1er, 2do, 3ro. o 4to.)." sqref="C7 C122"/>
    <dataValidation allowBlank="1" showInputMessage="1" showErrorMessage="1" prompt="Corresponde al número de la cuenta de acuerdo al Plan de Cuentas emitido por el CONAC." sqref="A7 A122"/>
    <dataValidation allowBlank="1" showInputMessage="1" showErrorMessage="1" prompt="Saldo final de la Información Financiera Trimestral que se presenta (trimestral: 1er, 2do, 3ro. o 4to.)." sqref="C9:D9"/>
    <dataValidation allowBlank="1" showInputMessage="1" showErrorMessage="1" prompt="Corresponde al número de la cuenta de acuerdo al Plan de Cuentas emitido por el CONAC (DOF 23/12/2015)." sqref="A9"/>
  </dataValidations>
  <printOptions/>
  <pageMargins left="0.7" right="0.7" top="0.75" bottom="0.75" header="0.3" footer="0.3"/>
  <pageSetup horizontalDpi="300" verticalDpi="300" orientation="portrait" scale="55" r:id="rId1"/>
</worksheet>
</file>

<file path=xl/worksheets/sheet14.xml><?xml version="1.0" encoding="utf-8"?>
<worksheet xmlns="http://schemas.openxmlformats.org/spreadsheetml/2006/main" xmlns:r="http://schemas.openxmlformats.org/officeDocument/2006/relationships">
  <dimension ref="A1:E18"/>
  <sheetViews>
    <sheetView zoomScaleSheetLayoutView="100" zoomScalePageLayoutView="0" workbookViewId="0" topLeftCell="A1">
      <selection activeCell="A15" sqref="A15"/>
    </sheetView>
  </sheetViews>
  <sheetFormatPr defaultColWidth="13.7109375" defaultRowHeight="15"/>
  <cols>
    <col min="1" max="1" width="20.7109375" style="8" customWidth="1"/>
    <col min="2" max="2" width="50.7109375" style="8" customWidth="1"/>
    <col min="3" max="3" width="17.7109375" style="9" customWidth="1"/>
    <col min="4" max="5" width="17.7109375" style="8" customWidth="1"/>
    <col min="6" max="16384" width="13.7109375" style="8" customWidth="1"/>
  </cols>
  <sheetData>
    <row r="1" spans="1:4" ht="11.25">
      <c r="A1" s="3" t="s">
        <v>43</v>
      </c>
      <c r="B1" s="3"/>
      <c r="D1" s="9"/>
    </row>
    <row r="2" spans="1:5" ht="11.25">
      <c r="A2" s="3" t="s">
        <v>200</v>
      </c>
      <c r="B2" s="3"/>
      <c r="D2" s="9"/>
      <c r="E2" s="7" t="s">
        <v>44</v>
      </c>
    </row>
    <row r="5" spans="1:5" ht="11.25" customHeight="1">
      <c r="A5" s="264" t="s">
        <v>210</v>
      </c>
      <c r="B5" s="264"/>
      <c r="E5" s="81" t="s">
        <v>88</v>
      </c>
    </row>
    <row r="6" ht="11.25">
      <c r="D6" s="80"/>
    </row>
    <row r="7" spans="1:5" ht="15" customHeight="1">
      <c r="A7" s="15" t="s">
        <v>46</v>
      </c>
      <c r="B7" s="16" t="s">
        <v>47</v>
      </c>
      <c r="C7" s="17" t="s">
        <v>48</v>
      </c>
      <c r="D7" s="17" t="s">
        <v>89</v>
      </c>
      <c r="E7" s="17" t="s">
        <v>59</v>
      </c>
    </row>
    <row r="8" spans="1:5" s="241" customFormat="1" ht="11.25" customHeight="1">
      <c r="A8" s="156"/>
      <c r="B8" s="156"/>
      <c r="C8" s="182"/>
      <c r="D8" s="182"/>
      <c r="E8" s="138"/>
    </row>
    <row r="9" spans="1:5" ht="11.25">
      <c r="A9" s="156"/>
      <c r="B9" s="156"/>
      <c r="C9" s="182"/>
      <c r="D9" s="182"/>
      <c r="E9" s="138"/>
    </row>
    <row r="10" spans="1:5" ht="11.25">
      <c r="A10" s="191"/>
      <c r="B10" s="191" t="s">
        <v>254</v>
      </c>
      <c r="C10" s="192">
        <f>SUM(C8:C9)</f>
        <v>0</v>
      </c>
      <c r="D10" s="190"/>
      <c r="E10" s="190"/>
    </row>
    <row r="13" spans="1:5" ht="11.25" customHeight="1">
      <c r="A13" s="10" t="s">
        <v>253</v>
      </c>
      <c r="B13" s="276"/>
      <c r="D13" s="275"/>
      <c r="E13" s="81" t="s">
        <v>88</v>
      </c>
    </row>
    <row r="14" spans="1:5" ht="11.25">
      <c r="A14" s="280"/>
      <c r="B14" s="282"/>
      <c r="D14" s="275"/>
      <c r="E14" s="275"/>
    </row>
    <row r="15" spans="1:5" ht="15" customHeight="1">
      <c r="A15" s="15" t="s">
        <v>46</v>
      </c>
      <c r="B15" s="16" t="s">
        <v>47</v>
      </c>
      <c r="C15" s="17" t="s">
        <v>48</v>
      </c>
      <c r="D15" s="17" t="s">
        <v>89</v>
      </c>
      <c r="E15" s="17" t="s">
        <v>59</v>
      </c>
    </row>
    <row r="16" spans="1:5" ht="11.25">
      <c r="A16" s="185"/>
      <c r="B16" s="186"/>
      <c r="C16" s="187"/>
      <c r="D16" s="182"/>
      <c r="E16" s="138"/>
    </row>
    <row r="17" spans="1:5" ht="11.25">
      <c r="A17" s="156"/>
      <c r="B17" s="188"/>
      <c r="C17" s="182"/>
      <c r="D17" s="182"/>
      <c r="E17" s="138"/>
    </row>
    <row r="18" spans="1:5" ht="11.25">
      <c r="A18" s="183"/>
      <c r="B18" s="183" t="s">
        <v>255</v>
      </c>
      <c r="C18" s="189">
        <f>SUM(C16:C17)</f>
        <v>0</v>
      </c>
      <c r="D18" s="190"/>
      <c r="E18" s="190"/>
    </row>
  </sheetData>
  <sheetProtection/>
  <dataValidations count="5">
    <dataValidation allowBlank="1" showInputMessage="1" showErrorMessage="1" prompt="Características cualitativas significativas que les impacten financieramente." sqref="E7 E15"/>
    <dataValidation allowBlank="1" showInputMessage="1" showErrorMessage="1" prompt="Especificar origen de dicho recurso: Federal, Estatal, Municipal, Particulares." sqref="D7 D15"/>
    <dataValidation allowBlank="1" showInputMessage="1" showErrorMessage="1" prompt="Corresponde al nombre o descripción de la cuenta de acuerdo al Plan de Cuentas emitido por el CONAC." sqref="B7 B15"/>
    <dataValidation allowBlank="1" showInputMessage="1" showErrorMessage="1" prompt="Saldo final del periodo que corresponde la cuenta pública presentada (trimestral: 1er, 2do, 3ro. o 4to.)." sqref="C7 C15"/>
    <dataValidation allowBlank="1" showInputMessage="1" showErrorMessage="1" prompt="Corresponde al número de la cuenta de acuerdo al Plan de Cuentas emitido por el CONAC." sqref="A7 A15"/>
  </dataValidations>
  <printOptions/>
  <pageMargins left="0.7" right="0.7" top="0.75" bottom="0.75" header="0.3" footer="0.3"/>
  <pageSetup horizontalDpi="300" verticalDpi="300" orientation="portrait" scale="64" r:id="rId1"/>
</worksheet>
</file>

<file path=xl/worksheets/sheet15.xml><?xml version="1.0" encoding="utf-8"?>
<worksheet xmlns="http://schemas.openxmlformats.org/spreadsheetml/2006/main" xmlns:r="http://schemas.openxmlformats.org/officeDocument/2006/relationships">
  <dimension ref="A1:E26"/>
  <sheetViews>
    <sheetView zoomScaleSheetLayoutView="100" zoomScalePageLayoutView="0" workbookViewId="0" topLeftCell="A1">
      <selection activeCell="A5" sqref="A5"/>
    </sheetView>
  </sheetViews>
  <sheetFormatPr defaultColWidth="11.421875" defaultRowHeight="15"/>
  <cols>
    <col min="1" max="1" width="20.7109375" style="8" customWidth="1"/>
    <col min="2" max="2" width="50.7109375" style="8" customWidth="1"/>
    <col min="3" max="3" width="17.7109375" style="9" customWidth="1"/>
    <col min="4" max="5" width="17.7109375" style="8" customWidth="1"/>
    <col min="6" max="16384" width="11.421875" style="8" customWidth="1"/>
  </cols>
  <sheetData>
    <row r="1" spans="1:5" s="42" customFormat="1" ht="11.25">
      <c r="A1" s="73" t="s">
        <v>43</v>
      </c>
      <c r="B1" s="73"/>
      <c r="C1" s="82"/>
      <c r="D1" s="83"/>
      <c r="E1" s="7"/>
    </row>
    <row r="2" spans="1:3" s="42" customFormat="1" ht="11.25">
      <c r="A2" s="73" t="s">
        <v>200</v>
      </c>
      <c r="B2" s="73"/>
      <c r="C2" s="43"/>
    </row>
    <row r="3" s="42" customFormat="1" ht="11.25">
      <c r="C3" s="43"/>
    </row>
    <row r="4" s="42" customFormat="1" ht="11.25">
      <c r="C4" s="43"/>
    </row>
    <row r="5" spans="1:5" s="42" customFormat="1" ht="11.25">
      <c r="A5" s="10" t="s">
        <v>147</v>
      </c>
      <c r="B5" s="12"/>
      <c r="C5" s="9"/>
      <c r="D5" s="8"/>
      <c r="E5" s="81" t="s">
        <v>259</v>
      </c>
    </row>
    <row r="6" spans="1:5" s="42" customFormat="1" ht="11.25">
      <c r="A6" s="280"/>
      <c r="B6" s="282"/>
      <c r="C6" s="9"/>
      <c r="D6" s="8"/>
      <c r="E6" s="8"/>
    </row>
    <row r="7" spans="1:5" s="42" customFormat="1" ht="15" customHeight="1">
      <c r="A7" s="15" t="s">
        <v>46</v>
      </c>
      <c r="B7" s="16" t="s">
        <v>47</v>
      </c>
      <c r="C7" s="17" t="s">
        <v>48</v>
      </c>
      <c r="D7" s="17" t="s">
        <v>89</v>
      </c>
      <c r="E7" s="17" t="s">
        <v>59</v>
      </c>
    </row>
    <row r="8" spans="1:5" s="42" customFormat="1" ht="11.25">
      <c r="A8" s="185"/>
      <c r="B8" s="186"/>
      <c r="C8" s="187"/>
      <c r="D8" s="182"/>
      <c r="E8" s="138"/>
    </row>
    <row r="9" spans="1:5" s="42" customFormat="1" ht="11.25">
      <c r="A9" s="156"/>
      <c r="B9" s="188"/>
      <c r="C9" s="182"/>
      <c r="D9" s="182"/>
      <c r="E9" s="138"/>
    </row>
    <row r="10" spans="1:5" s="42" customFormat="1" ht="11.25">
      <c r="A10" s="183"/>
      <c r="B10" s="183" t="s">
        <v>256</v>
      </c>
      <c r="C10" s="189">
        <f>SUM(C8:C9)</f>
        <v>0</v>
      </c>
      <c r="D10" s="190"/>
      <c r="E10" s="190"/>
    </row>
    <row r="11" s="42" customFormat="1" ht="11.25">
      <c r="C11" s="43"/>
    </row>
    <row r="12" s="42" customFormat="1" ht="11.25">
      <c r="C12" s="43"/>
    </row>
    <row r="13" spans="1:5" s="42" customFormat="1" ht="11.25" customHeight="1">
      <c r="A13" s="10" t="s">
        <v>148</v>
      </c>
      <c r="B13" s="10"/>
      <c r="C13" s="43"/>
      <c r="D13" s="84"/>
      <c r="E13" s="12" t="s">
        <v>90</v>
      </c>
    </row>
    <row r="14" spans="1:4" s="83" customFormat="1" ht="11.25">
      <c r="A14" s="45"/>
      <c r="B14" s="45"/>
      <c r="C14" s="80"/>
      <c r="D14" s="84"/>
    </row>
    <row r="15" spans="1:5" ht="15" customHeight="1">
      <c r="A15" s="15" t="s">
        <v>46</v>
      </c>
      <c r="B15" s="16" t="s">
        <v>47</v>
      </c>
      <c r="C15" s="17" t="s">
        <v>48</v>
      </c>
      <c r="D15" s="17" t="s">
        <v>89</v>
      </c>
      <c r="E15" s="17" t="s">
        <v>59</v>
      </c>
    </row>
    <row r="16" spans="1:5" s="210" customFormat="1" ht="11.25" customHeight="1">
      <c r="A16" s="151"/>
      <c r="B16" s="168"/>
      <c r="C16" s="133"/>
      <c r="D16" s="133"/>
      <c r="E16" s="138"/>
    </row>
    <row r="17" spans="1:5" ht="11.25">
      <c r="A17" s="151"/>
      <c r="B17" s="168"/>
      <c r="C17" s="133"/>
      <c r="D17" s="133"/>
      <c r="E17" s="138"/>
    </row>
    <row r="18" spans="1:5" ht="11.25">
      <c r="A18" s="193"/>
      <c r="B18" s="193" t="s">
        <v>258</v>
      </c>
      <c r="C18" s="194">
        <f>SUM(C16:C17)</f>
        <v>0</v>
      </c>
      <c r="D18" s="141"/>
      <c r="E18" s="141"/>
    </row>
    <row r="21" spans="1:5" ht="11.25">
      <c r="A21" s="10" t="s">
        <v>154</v>
      </c>
      <c r="B21" s="131"/>
      <c r="D21" s="132"/>
      <c r="E21" s="81" t="s">
        <v>259</v>
      </c>
    </row>
    <row r="22" spans="1:5" ht="11.25">
      <c r="A22" s="280"/>
      <c r="B22" s="282"/>
      <c r="D22" s="132"/>
      <c r="E22" s="132"/>
    </row>
    <row r="23" spans="1:5" ht="15" customHeight="1">
      <c r="A23" s="15" t="s">
        <v>46</v>
      </c>
      <c r="B23" s="16" t="s">
        <v>47</v>
      </c>
      <c r="C23" s="17" t="s">
        <v>48</v>
      </c>
      <c r="D23" s="17" t="s">
        <v>89</v>
      </c>
      <c r="E23" s="17" t="s">
        <v>59</v>
      </c>
    </row>
    <row r="24" spans="1:5" ht="11.25">
      <c r="A24" s="185"/>
      <c r="B24" s="186"/>
      <c r="C24" s="187"/>
      <c r="D24" s="182"/>
      <c r="E24" s="138"/>
    </row>
    <row r="25" spans="1:5" ht="11.25">
      <c r="A25" s="156"/>
      <c r="B25" s="188"/>
      <c r="C25" s="182"/>
      <c r="D25" s="182"/>
      <c r="E25" s="138"/>
    </row>
    <row r="26" spans="1:5" ht="11.25">
      <c r="A26" s="183"/>
      <c r="B26" s="183" t="s">
        <v>257</v>
      </c>
      <c r="C26" s="189">
        <f>SUM(C24:C25)</f>
        <v>0</v>
      </c>
      <c r="D26" s="190"/>
      <c r="E26" s="190"/>
    </row>
  </sheetData>
  <sheetProtection/>
  <dataValidations count="5">
    <dataValidation allowBlank="1" showInputMessage="1" showErrorMessage="1" prompt="Corresponde al nombre o descripción de la cuenta de acuerdo al Plan de Cuentas emitido por el CONAC." sqref="B15 B7 B23"/>
    <dataValidation allowBlank="1" showInputMessage="1" showErrorMessage="1" prompt="Especificar origen de dicho recurso: Federal, Estatal, Municipal, Particulares." sqref="D15 D7 D23"/>
    <dataValidation allowBlank="1" showInputMessage="1" showErrorMessage="1" prompt="Características cualitativas significativas que les impacten financieramente." sqref="E15 E7 E23"/>
    <dataValidation allowBlank="1" showInputMessage="1" showErrorMessage="1" prompt="Saldo final del periodo que corresponde la cuenta pública presentada (trimestral: 1er, 2do, 3ro. o 4to.)." sqref="C15 C7 C23"/>
    <dataValidation allowBlank="1" showInputMessage="1" showErrorMessage="1" prompt="Corresponde al número de la cuenta de acuerdo al Plan de Cuentas emitido por el CONAC." sqref="A7 A15 A23"/>
  </dataValidations>
  <printOptions/>
  <pageMargins left="0.7" right="0.7" top="0.75" bottom="0.75" header="0.3" footer="0.3"/>
  <pageSetup horizontalDpi="600" verticalDpi="600" orientation="portrait" scale="77" r:id="rId1"/>
</worksheet>
</file>

<file path=xl/worksheets/sheet16.xml><?xml version="1.0" encoding="utf-8"?>
<worksheet xmlns="http://schemas.openxmlformats.org/spreadsheetml/2006/main" xmlns:r="http://schemas.openxmlformats.org/officeDocument/2006/relationships">
  <sheetPr>
    <pageSetUpPr fitToPage="1"/>
  </sheetPr>
  <dimension ref="A1:AB20"/>
  <sheetViews>
    <sheetView zoomScaleSheetLayoutView="100" zoomScalePageLayoutView="0" workbookViewId="0" topLeftCell="A1">
      <selection activeCell="A2" sqref="A2"/>
    </sheetView>
  </sheetViews>
  <sheetFormatPr defaultColWidth="11.421875" defaultRowHeight="15"/>
  <cols>
    <col min="1" max="1" width="8.7109375" style="85" customWidth="1"/>
    <col min="2" max="2" width="23.140625" style="2" customWidth="1"/>
    <col min="3" max="3" width="11.421875" style="2" customWidth="1"/>
    <col min="4" max="4" width="11.57421875" style="2" customWidth="1"/>
    <col min="5" max="5" width="10.8515625" style="2" bestFit="1" customWidth="1"/>
    <col min="6" max="7" width="12.28125" style="87" customWidth="1"/>
    <col min="8" max="8" width="14.28125" style="87" customWidth="1"/>
    <col min="9" max="9" width="13.421875" style="87" customWidth="1"/>
    <col min="10" max="10" width="9.421875" style="87" customWidth="1"/>
    <col min="11" max="12" width="9.7109375" style="87" customWidth="1"/>
    <col min="13" max="15" width="12.7109375" style="87" customWidth="1"/>
    <col min="16" max="16" width="9.140625" style="2" customWidth="1"/>
    <col min="17" max="18" width="10.7109375" style="2" customWidth="1"/>
    <col min="19" max="19" width="10.7109375" style="93" customWidth="1"/>
    <col min="20" max="20" width="11.28125" style="2" customWidth="1"/>
    <col min="21" max="21" width="8.8515625" style="2" bestFit="1" customWidth="1"/>
    <col min="22" max="22" width="10.421875" style="2" customWidth="1"/>
    <col min="23" max="23" width="9.28125" style="2" bestFit="1" customWidth="1"/>
    <col min="24" max="24" width="16.00390625" style="2" customWidth="1"/>
    <col min="25" max="25" width="15.00390625" style="2" customWidth="1"/>
    <col min="26" max="26" width="11.7109375" style="2" customWidth="1"/>
    <col min="27" max="27" width="16.00390625" style="2" customWidth="1"/>
    <col min="28" max="28" width="11.421875" style="290" customWidth="1"/>
    <col min="29" max="16384" width="11.421875" style="291" customWidth="1"/>
  </cols>
  <sheetData>
    <row r="1" spans="1:28" s="83" customFormat="1" ht="18" customHeight="1">
      <c r="A1" s="459" t="s">
        <v>262</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7"/>
      <c r="AB1" s="42"/>
    </row>
    <row r="2" spans="1:28" s="83" customFormat="1" ht="11.25">
      <c r="A2" s="8"/>
      <c r="B2" s="8"/>
      <c r="C2" s="8"/>
      <c r="D2" s="8"/>
      <c r="E2" s="8"/>
      <c r="F2" s="9"/>
      <c r="G2" s="9"/>
      <c r="H2" s="9"/>
      <c r="I2" s="9"/>
      <c r="J2" s="9"/>
      <c r="K2" s="9"/>
      <c r="L2" s="9"/>
      <c r="M2" s="9"/>
      <c r="N2" s="9"/>
      <c r="O2" s="9"/>
      <c r="P2" s="8"/>
      <c r="Q2" s="8"/>
      <c r="R2" s="8"/>
      <c r="S2" s="86"/>
      <c r="T2" s="8"/>
      <c r="U2" s="8"/>
      <c r="V2" s="8"/>
      <c r="W2" s="8"/>
      <c r="X2" s="8"/>
      <c r="Y2" s="8"/>
      <c r="Z2" s="8"/>
      <c r="AA2" s="8"/>
      <c r="AB2" s="42"/>
    </row>
    <row r="3" spans="1:28" s="83" customFormat="1" ht="11.25">
      <c r="A3" s="8"/>
      <c r="B3" s="8"/>
      <c r="C3" s="8"/>
      <c r="D3" s="8"/>
      <c r="E3" s="8"/>
      <c r="F3" s="9"/>
      <c r="G3" s="9"/>
      <c r="H3" s="9"/>
      <c r="I3" s="9"/>
      <c r="J3" s="9"/>
      <c r="K3" s="9"/>
      <c r="L3" s="9"/>
      <c r="M3" s="9"/>
      <c r="N3" s="9"/>
      <c r="O3" s="9"/>
      <c r="P3" s="8"/>
      <c r="Q3" s="8"/>
      <c r="R3" s="8"/>
      <c r="S3" s="86"/>
      <c r="T3" s="8"/>
      <c r="U3" s="8"/>
      <c r="V3" s="8"/>
      <c r="W3" s="8"/>
      <c r="X3" s="8"/>
      <c r="Y3" s="8"/>
      <c r="Z3" s="8"/>
      <c r="AA3" s="8"/>
      <c r="AB3" s="42"/>
    </row>
    <row r="4" spans="1:28" s="83" customFormat="1" ht="11.25" customHeight="1">
      <c r="A4" s="463" t="s">
        <v>138</v>
      </c>
      <c r="B4" s="464"/>
      <c r="C4" s="464"/>
      <c r="D4" s="464"/>
      <c r="E4" s="465"/>
      <c r="F4" s="43"/>
      <c r="G4" s="43"/>
      <c r="H4" s="43"/>
      <c r="I4" s="43"/>
      <c r="J4" s="87"/>
      <c r="K4" s="87"/>
      <c r="L4" s="87"/>
      <c r="M4" s="87"/>
      <c r="N4" s="87"/>
      <c r="O4" s="9"/>
      <c r="P4" s="460" t="s">
        <v>91</v>
      </c>
      <c r="Q4" s="460"/>
      <c r="R4" s="460"/>
      <c r="S4" s="460"/>
      <c r="T4" s="460"/>
      <c r="U4" s="8"/>
      <c r="V4" s="8"/>
      <c r="W4" s="8"/>
      <c r="X4" s="8"/>
      <c r="Y4" s="8"/>
      <c r="Z4" s="8"/>
      <c r="AA4" s="8"/>
      <c r="AB4" s="42"/>
    </row>
    <row r="5" spans="1:27" s="83" customFormat="1" ht="11.25">
      <c r="A5" s="245"/>
      <c r="B5" s="246"/>
      <c r="C5" s="247"/>
      <c r="D5" s="19"/>
      <c r="E5" s="84"/>
      <c r="F5" s="80"/>
      <c r="G5" s="80"/>
      <c r="H5" s="80"/>
      <c r="I5" s="80"/>
      <c r="J5" s="21"/>
      <c r="K5" s="21"/>
      <c r="L5" s="21"/>
      <c r="M5" s="21"/>
      <c r="N5" s="21"/>
      <c r="O5" s="21"/>
      <c r="P5" s="19"/>
      <c r="Q5" s="19"/>
      <c r="R5" s="19"/>
      <c r="S5" s="88"/>
      <c r="T5" s="19"/>
      <c r="U5" s="19"/>
      <c r="V5" s="19"/>
      <c r="W5" s="19"/>
      <c r="X5" s="19"/>
      <c r="Y5" s="19"/>
      <c r="Z5" s="19"/>
      <c r="AA5" s="19"/>
    </row>
    <row r="6" spans="1:27" ht="15.75" customHeight="1">
      <c r="A6" s="248"/>
      <c r="B6" s="461" t="s">
        <v>92</v>
      </c>
      <c r="C6" s="461"/>
      <c r="D6" s="461"/>
      <c r="E6" s="461"/>
      <c r="F6" s="461"/>
      <c r="G6" s="461"/>
      <c r="H6" s="461"/>
      <c r="I6" s="461"/>
      <c r="J6" s="461"/>
      <c r="K6" s="461"/>
      <c r="L6" s="461"/>
      <c r="M6" s="461"/>
      <c r="N6" s="461"/>
      <c r="O6" s="461"/>
      <c r="P6" s="461"/>
      <c r="Q6" s="461"/>
      <c r="R6" s="461"/>
      <c r="S6" s="461"/>
      <c r="T6" s="461"/>
      <c r="U6" s="461"/>
      <c r="V6" s="461"/>
      <c r="W6" s="461"/>
      <c r="X6" s="461"/>
      <c r="Y6" s="461"/>
      <c r="Z6" s="461"/>
      <c r="AA6" s="462"/>
    </row>
    <row r="7" spans="1:27" ht="12.75" customHeight="1">
      <c r="A7" s="288"/>
      <c r="B7" s="288"/>
      <c r="C7" s="288"/>
      <c r="D7" s="288"/>
      <c r="E7" s="288"/>
      <c r="F7" s="298" t="s">
        <v>128</v>
      </c>
      <c r="G7" s="299"/>
      <c r="H7" s="303" t="s">
        <v>295</v>
      </c>
      <c r="I7" s="300"/>
      <c r="J7" s="288"/>
      <c r="K7" s="298" t="s">
        <v>129</v>
      </c>
      <c r="L7" s="299"/>
      <c r="M7" s="300"/>
      <c r="N7" s="300"/>
      <c r="O7" s="300"/>
      <c r="P7" s="288"/>
      <c r="Q7" s="288"/>
      <c r="R7" s="288"/>
      <c r="S7" s="288"/>
      <c r="T7" s="288"/>
      <c r="U7" s="288"/>
      <c r="V7" s="288"/>
      <c r="W7" s="288"/>
      <c r="X7" s="288"/>
      <c r="Y7" s="288"/>
      <c r="Z7" s="288"/>
      <c r="AA7" s="288"/>
    </row>
    <row r="8" spans="1:28" s="293" customFormat="1" ht="33.75" customHeight="1">
      <c r="A8" s="289" t="s">
        <v>133</v>
      </c>
      <c r="B8" s="289" t="s">
        <v>93</v>
      </c>
      <c r="C8" s="289" t="s">
        <v>94</v>
      </c>
      <c r="D8" s="289" t="s">
        <v>160</v>
      </c>
      <c r="E8" s="289" t="s">
        <v>134</v>
      </c>
      <c r="F8" s="301" t="s">
        <v>106</v>
      </c>
      <c r="G8" s="301" t="s">
        <v>107</v>
      </c>
      <c r="H8" s="301" t="s">
        <v>107</v>
      </c>
      <c r="I8" s="302" t="s">
        <v>135</v>
      </c>
      <c r="J8" s="289" t="s">
        <v>95</v>
      </c>
      <c r="K8" s="301" t="s">
        <v>106</v>
      </c>
      <c r="L8" s="301" t="s">
        <v>107</v>
      </c>
      <c r="M8" s="302" t="s">
        <v>130</v>
      </c>
      <c r="N8" s="302" t="s">
        <v>131</v>
      </c>
      <c r="O8" s="302" t="s">
        <v>96</v>
      </c>
      <c r="P8" s="289" t="s">
        <v>136</v>
      </c>
      <c r="Q8" s="289" t="s">
        <v>137</v>
      </c>
      <c r="R8" s="289" t="s">
        <v>97</v>
      </c>
      <c r="S8" s="289" t="s">
        <v>98</v>
      </c>
      <c r="T8" s="289" t="s">
        <v>99</v>
      </c>
      <c r="U8" s="289" t="s">
        <v>100</v>
      </c>
      <c r="V8" s="289" t="s">
        <v>101</v>
      </c>
      <c r="W8" s="289" t="s">
        <v>102</v>
      </c>
      <c r="X8" s="289" t="s">
        <v>103</v>
      </c>
      <c r="Y8" s="289" t="s">
        <v>132</v>
      </c>
      <c r="Z8" s="289" t="s">
        <v>104</v>
      </c>
      <c r="AA8" s="289" t="s">
        <v>105</v>
      </c>
      <c r="AB8" s="292"/>
    </row>
    <row r="9" spans="1:27" ht="11.25">
      <c r="A9" s="304" t="s">
        <v>108</v>
      </c>
      <c r="B9" s="305"/>
      <c r="C9" s="306"/>
      <c r="D9" s="306"/>
      <c r="E9" s="306"/>
      <c r="F9" s="307"/>
      <c r="G9" s="307"/>
      <c r="H9" s="308"/>
      <c r="I9" s="308"/>
      <c r="J9" s="309"/>
      <c r="K9" s="307"/>
      <c r="L9" s="307"/>
      <c r="M9" s="307"/>
      <c r="N9" s="307"/>
      <c r="O9" s="307"/>
      <c r="P9" s="310"/>
      <c r="Q9" s="310"/>
      <c r="R9" s="311"/>
      <c r="S9" s="311"/>
      <c r="T9" s="306"/>
      <c r="U9" s="306"/>
      <c r="V9" s="305"/>
      <c r="W9" s="305"/>
      <c r="X9" s="306"/>
      <c r="Y9" s="306"/>
      <c r="Z9" s="311"/>
      <c r="AA9" s="306"/>
    </row>
    <row r="10" spans="1:28" s="295" customFormat="1" ht="11.25">
      <c r="A10" s="304" t="s">
        <v>109</v>
      </c>
      <c r="B10" s="305"/>
      <c r="C10" s="306"/>
      <c r="D10" s="306"/>
      <c r="E10" s="306"/>
      <c r="F10" s="307"/>
      <c r="G10" s="307"/>
      <c r="H10" s="308"/>
      <c r="I10" s="308"/>
      <c r="J10" s="309"/>
      <c r="K10" s="307"/>
      <c r="L10" s="307"/>
      <c r="M10" s="307"/>
      <c r="N10" s="307"/>
      <c r="O10" s="307"/>
      <c r="P10" s="310"/>
      <c r="Q10" s="310"/>
      <c r="R10" s="311"/>
      <c r="S10" s="311"/>
      <c r="T10" s="306"/>
      <c r="U10" s="306"/>
      <c r="V10" s="305"/>
      <c r="W10" s="305"/>
      <c r="X10" s="306"/>
      <c r="Y10" s="306"/>
      <c r="Z10" s="311"/>
      <c r="AA10" s="306"/>
      <c r="AB10" s="294"/>
    </row>
    <row r="11" spans="1:27" s="290" customFormat="1" ht="11.25">
      <c r="A11" s="304" t="s">
        <v>110</v>
      </c>
      <c r="B11" s="305"/>
      <c r="C11" s="306"/>
      <c r="D11" s="306"/>
      <c r="E11" s="306"/>
      <c r="F11" s="307"/>
      <c r="G11" s="307"/>
      <c r="H11" s="308"/>
      <c r="I11" s="308"/>
      <c r="J11" s="309"/>
      <c r="K11" s="307"/>
      <c r="L11" s="307"/>
      <c r="M11" s="307"/>
      <c r="N11" s="307"/>
      <c r="O11" s="307"/>
      <c r="P11" s="310"/>
      <c r="Q11" s="310"/>
      <c r="R11" s="311"/>
      <c r="S11" s="311"/>
      <c r="T11" s="306"/>
      <c r="U11" s="306"/>
      <c r="V11" s="305"/>
      <c r="W11" s="305"/>
      <c r="X11" s="306"/>
      <c r="Y11" s="306"/>
      <c r="Z11" s="311"/>
      <c r="AA11" s="306"/>
    </row>
    <row r="12" spans="1:27" s="290" customFormat="1" ht="11.25">
      <c r="A12" s="304" t="s">
        <v>111</v>
      </c>
      <c r="B12" s="305"/>
      <c r="C12" s="306"/>
      <c r="D12" s="306"/>
      <c r="E12" s="306"/>
      <c r="F12" s="307"/>
      <c r="G12" s="307"/>
      <c r="H12" s="308"/>
      <c r="I12" s="308"/>
      <c r="J12" s="309"/>
      <c r="K12" s="307"/>
      <c r="L12" s="307"/>
      <c r="M12" s="307"/>
      <c r="N12" s="307"/>
      <c r="O12" s="307"/>
      <c r="P12" s="310"/>
      <c r="Q12" s="310"/>
      <c r="R12" s="311"/>
      <c r="S12" s="311"/>
      <c r="T12" s="306"/>
      <c r="U12" s="306"/>
      <c r="V12" s="305"/>
      <c r="W12" s="305"/>
      <c r="X12" s="306"/>
      <c r="Y12" s="306"/>
      <c r="Z12" s="311"/>
      <c r="AA12" s="306"/>
    </row>
    <row r="13" spans="1:27" s="290" customFormat="1" ht="11.25">
      <c r="A13" s="304"/>
      <c r="B13" s="305"/>
      <c r="C13" s="306"/>
      <c r="D13" s="306"/>
      <c r="E13" s="306"/>
      <c r="F13" s="307"/>
      <c r="G13" s="307"/>
      <c r="H13" s="308"/>
      <c r="I13" s="308"/>
      <c r="J13" s="309"/>
      <c r="K13" s="307"/>
      <c r="L13" s="307"/>
      <c r="M13" s="307"/>
      <c r="N13" s="307"/>
      <c r="O13" s="307"/>
      <c r="P13" s="310"/>
      <c r="Q13" s="310"/>
      <c r="R13" s="311"/>
      <c r="S13" s="311"/>
      <c r="T13" s="306"/>
      <c r="U13" s="306"/>
      <c r="V13" s="305"/>
      <c r="W13" s="305"/>
      <c r="X13" s="306"/>
      <c r="Y13" s="306"/>
      <c r="Z13" s="311"/>
      <c r="AA13" s="306"/>
    </row>
    <row r="14" spans="1:27" s="290" customFormat="1" ht="11.25">
      <c r="A14" s="304"/>
      <c r="B14" s="305"/>
      <c r="C14" s="306"/>
      <c r="D14" s="306"/>
      <c r="E14" s="306"/>
      <c r="F14" s="307"/>
      <c r="G14" s="307"/>
      <c r="H14" s="308"/>
      <c r="I14" s="308"/>
      <c r="J14" s="309"/>
      <c r="K14" s="307"/>
      <c r="L14" s="307"/>
      <c r="M14" s="307"/>
      <c r="N14" s="307"/>
      <c r="O14" s="307"/>
      <c r="P14" s="310"/>
      <c r="Q14" s="310"/>
      <c r="R14" s="311"/>
      <c r="S14" s="311"/>
      <c r="T14" s="306"/>
      <c r="U14" s="306"/>
      <c r="V14" s="305"/>
      <c r="W14" s="305"/>
      <c r="X14" s="306"/>
      <c r="Y14" s="306"/>
      <c r="Z14" s="311"/>
      <c r="AA14" s="306"/>
    </row>
    <row r="15" spans="1:27" s="290" customFormat="1" ht="11.25">
      <c r="A15" s="304"/>
      <c r="B15" s="305"/>
      <c r="C15" s="306"/>
      <c r="D15" s="306"/>
      <c r="E15" s="306"/>
      <c r="F15" s="307"/>
      <c r="G15" s="307"/>
      <c r="H15" s="308"/>
      <c r="I15" s="308"/>
      <c r="J15" s="309"/>
      <c r="K15" s="307"/>
      <c r="L15" s="307"/>
      <c r="M15" s="307"/>
      <c r="N15" s="307"/>
      <c r="O15" s="307"/>
      <c r="P15" s="310"/>
      <c r="Q15" s="310"/>
      <c r="R15" s="311"/>
      <c r="S15" s="311"/>
      <c r="T15" s="306"/>
      <c r="U15" s="306"/>
      <c r="V15" s="305"/>
      <c r="W15" s="305"/>
      <c r="X15" s="306"/>
      <c r="Y15" s="306"/>
      <c r="Z15" s="311"/>
      <c r="AA15" s="306"/>
    </row>
    <row r="16" spans="1:27" s="290" customFormat="1" ht="11.25">
      <c r="A16" s="304"/>
      <c r="B16" s="305"/>
      <c r="C16" s="306"/>
      <c r="D16" s="306"/>
      <c r="E16" s="306"/>
      <c r="F16" s="307"/>
      <c r="G16" s="307"/>
      <c r="H16" s="308"/>
      <c r="I16" s="308"/>
      <c r="J16" s="309"/>
      <c r="K16" s="307"/>
      <c r="L16" s="307"/>
      <c r="M16" s="307"/>
      <c r="N16" s="307"/>
      <c r="O16" s="307"/>
      <c r="P16" s="310"/>
      <c r="Q16" s="310"/>
      <c r="R16" s="311"/>
      <c r="S16" s="311"/>
      <c r="T16" s="306"/>
      <c r="U16" s="306"/>
      <c r="V16" s="305"/>
      <c r="W16" s="305"/>
      <c r="X16" s="306"/>
      <c r="Y16" s="306"/>
      <c r="Z16" s="311"/>
      <c r="AA16" s="306"/>
    </row>
    <row r="17" spans="1:27" ht="11.25">
      <c r="A17" s="304"/>
      <c r="B17" s="305"/>
      <c r="C17" s="306"/>
      <c r="D17" s="306"/>
      <c r="E17" s="306"/>
      <c r="F17" s="307"/>
      <c r="G17" s="307"/>
      <c r="H17" s="308"/>
      <c r="I17" s="308"/>
      <c r="J17" s="309"/>
      <c r="K17" s="307"/>
      <c r="L17" s="307"/>
      <c r="M17" s="307"/>
      <c r="N17" s="307"/>
      <c r="O17" s="307"/>
      <c r="P17" s="310"/>
      <c r="Q17" s="310"/>
      <c r="R17" s="311"/>
      <c r="S17" s="311"/>
      <c r="T17" s="306"/>
      <c r="U17" s="306"/>
      <c r="V17" s="305"/>
      <c r="W17" s="305"/>
      <c r="X17" s="306"/>
      <c r="Y17" s="306"/>
      <c r="Z17" s="311"/>
      <c r="AA17" s="306"/>
    </row>
    <row r="18" spans="1:27" s="296" customFormat="1" ht="11.25">
      <c r="A18" s="297">
        <v>900001</v>
      </c>
      <c r="B18" s="249" t="s">
        <v>112</v>
      </c>
      <c r="C18" s="249"/>
      <c r="D18" s="249"/>
      <c r="E18" s="249"/>
      <c r="F18" s="250">
        <f>SUM(F9:F17)</f>
        <v>0</v>
      </c>
      <c r="G18" s="250">
        <f>SUM(G9:G17)</f>
        <v>0</v>
      </c>
      <c r="H18" s="250">
        <f>SUM(H9:H17)</f>
        <v>0</v>
      </c>
      <c r="I18" s="250">
        <f>SUM(I9:I17)</f>
        <v>0</v>
      </c>
      <c r="J18" s="251"/>
      <c r="K18" s="250">
        <f>SUM(K9:K17)</f>
        <v>0</v>
      </c>
      <c r="L18" s="250">
        <f>SUM(L9:L17)</f>
        <v>0</v>
      </c>
      <c r="M18" s="250">
        <f>SUM(M9:M17)</f>
        <v>0</v>
      </c>
      <c r="N18" s="250">
        <f>SUM(N9:N17)</f>
        <v>0</v>
      </c>
      <c r="O18" s="250">
        <f>SUM(O9:O17)</f>
        <v>0</v>
      </c>
      <c r="P18" s="252"/>
      <c r="Q18" s="249"/>
      <c r="R18" s="249"/>
      <c r="S18" s="253"/>
      <c r="T18" s="249"/>
      <c r="U18" s="249"/>
      <c r="V18" s="249"/>
      <c r="W18" s="249"/>
      <c r="X18" s="249"/>
      <c r="Y18" s="249"/>
      <c r="Z18" s="249"/>
      <c r="AA18" s="249"/>
    </row>
    <row r="19" spans="1:27" s="296" customFormat="1" ht="11.25">
      <c r="A19" s="60"/>
      <c r="B19" s="89"/>
      <c r="C19" s="89"/>
      <c r="D19" s="89"/>
      <c r="E19" s="89"/>
      <c r="F19" s="90"/>
      <c r="G19" s="90"/>
      <c r="H19" s="90"/>
      <c r="I19" s="90"/>
      <c r="J19" s="90"/>
      <c r="K19" s="90"/>
      <c r="L19" s="90"/>
      <c r="M19" s="90"/>
      <c r="N19" s="90"/>
      <c r="O19" s="90"/>
      <c r="P19" s="91"/>
      <c r="Q19" s="89"/>
      <c r="R19" s="89"/>
      <c r="S19" s="92"/>
      <c r="T19" s="89"/>
      <c r="U19" s="89"/>
      <c r="V19" s="89"/>
      <c r="W19" s="89"/>
      <c r="X19" s="89"/>
      <c r="Y19" s="89"/>
      <c r="Z19" s="89"/>
      <c r="AA19" s="89"/>
    </row>
    <row r="20" spans="1:27" s="296" customFormat="1" ht="11.25">
      <c r="A20" s="60"/>
      <c r="B20" s="89"/>
      <c r="C20" s="89"/>
      <c r="D20" s="89"/>
      <c r="E20" s="89"/>
      <c r="F20" s="90"/>
      <c r="G20" s="90"/>
      <c r="H20" s="90"/>
      <c r="I20" s="90"/>
      <c r="J20" s="90"/>
      <c r="K20" s="90"/>
      <c r="L20" s="90"/>
      <c r="M20" s="90"/>
      <c r="N20" s="90"/>
      <c r="O20" s="90"/>
      <c r="P20" s="91"/>
      <c r="Q20" s="89"/>
      <c r="R20" s="89"/>
      <c r="S20" s="92"/>
      <c r="T20" s="89"/>
      <c r="U20" s="89"/>
      <c r="V20" s="89"/>
      <c r="W20" s="89"/>
      <c r="X20" s="89"/>
      <c r="Y20" s="89"/>
      <c r="Z20" s="89"/>
      <c r="AA20" s="89"/>
    </row>
  </sheetData>
  <sheetProtection password="EDBA" sheet="1" objects="1" scenarios="1" insertRows="0" deleteRows="0" autoFilter="0"/>
  <mergeCells count="4">
    <mergeCell ref="A1:Z1"/>
    <mergeCell ref="P4:T4"/>
    <mergeCell ref="B6:AA6"/>
    <mergeCell ref="A4:E4"/>
  </mergeCells>
  <dataValidations count="25">
    <dataValidation allowBlank="1" showInputMessage="1" showErrorMessage="1" prompt="Fecha en que el Congreso Estatal autoriza al ENTE PÚBLICO A CONTRAER DEUDA." sqref="Z7:Z8"/>
    <dataValidation allowBlank="1" showInputMessage="1" showErrorMessage="1" prompt="Indicar si se trata de un &quot;Contrato Nuevo&quot;, &quot;Contrato Existente&quot; o &quot;Reestructuración&quot;." sqref="AA7:AA8"/>
    <dataValidation allowBlank="1" showInputMessage="1" showErrorMessage="1" prompt="Documento donde el Congreso Estatal autoriza al ENTE PÚBLICO A CONTRAER DEUDA." sqref="Y7:Y8"/>
    <dataValidation allowBlank="1" showInputMessage="1" showErrorMessage="1" prompt="Especificar la fuente del ingreso con el que se cubrirá el financiamiento." sqref="X7:X8"/>
    <dataValidation allowBlank="1" showInputMessage="1" showErrorMessage="1" prompt="Documento que garantiza el compromiso de pagar la obligación. Ej. Participaciones, etc." sqref="W7:W8"/>
    <dataValidation allowBlank="1" showInputMessage="1" showErrorMessage="1" prompt="Por lo regular el Gobierno del Estado, es el Aval de los Municipios." sqref="V7:V8"/>
    <dataValidation allowBlank="1" showInputMessage="1" showErrorMessage="1" prompt="Ampliación en su caso, de la &quot;FECHA DE VENCIMIENTO&quot;." sqref="U7:U8"/>
    <dataValidation allowBlank="1" showInputMessage="1" showErrorMessage="1" prompt="De acuerdo a la Ley de Deuda Pública; la Deuda debe ser registrada en el &quot;Registro Estatal de Deuda Pública&quot;." sqref="T7:T8"/>
    <dataValidation allowBlank="1" showInputMessage="1" showErrorMessage="1" prompt="Fecha originalmente pactada en el contrato, en la que se presume debe quedar cubierto el pago total del crédito otorgado." sqref="S7:S8"/>
    <dataValidation allowBlank="1" showInputMessage="1" showErrorMessage="1" prompt="Fecha al momento del otorgamiento del crédito y se plasma en el contrato." sqref="R7:R8"/>
    <dataValidation allowBlank="1" showInputMessage="1" showErrorMessage="1" prompt="Número de pagos efectuados durante el periodo que se está reportando." sqref="Q7:Q8"/>
    <dataValidation allowBlank="1" showInputMessage="1" showErrorMessage="1" prompt="Número de amortización respecto del total pactado, contados desde la fecha de su contratación hasta la fecha del reporte. Ej. 26/180 (reflejar por renglón cada uno de los pagos efectuados en el periodo de cada crédito). " sqref="P7:P8"/>
    <dataValidation allowBlank="1" showInputMessage="1" showErrorMessage="1" prompt="Costo financiero del pago desde la fecha de su contratación hasta la fecha del reporte." sqref="M7:M8"/>
    <dataValidation allowBlank="1" showInputMessage="1" showErrorMessage="1" prompt="Monto del Capital (PRÉSTAMO O FINANCIAMIENTO) pagado, desde la fecha de su contratación hasta la fecha del reporte (acumulado), sin intereses." sqref="K7:L7"/>
    <dataValidation allowBlank="1" showInputMessage="1" showErrorMessage="1" prompt="Intereses pactados durante la vigencia del contrato." sqref="J7:J8"/>
    <dataValidation allowBlank="1" showInputMessage="1" showErrorMessage="1" prompt="Saldo por pagar actualizado." sqref="I7:I8"/>
    <dataValidation allowBlank="1" showInputMessage="1" showErrorMessage="1" prompt="Monto del financiamiento que efectivamente se ha utilizado." sqref="H7"/>
    <dataValidation allowBlank="1" showInputMessage="1" showErrorMessage="1" prompt="Monto del Capital (PRÉSTAMO O FINANCIAMIENTO) contratado. " sqref="F7:G7"/>
    <dataValidation allowBlank="1" showInputMessage="1" showErrorMessage="1" prompt="Instrumento financiero, mediante el cual se contrata y se obliga el pago del crédito: Emisión de bonos, pagarés, cetes, etc." sqref="E7:E8"/>
    <dataValidation allowBlank="1" showInputMessage="1" showErrorMessage="1" prompt="El registro numérico con que el ACREEDOR registra el contrato." sqref="D7:D8"/>
    <dataValidation allowBlank="1" showInputMessage="1" showErrorMessage="1" prompt="Entidad Financiera que otorga el crédito o financiamiento al Municipio, Ejecutivo Estatal, etc." sqref="C7:C8"/>
    <dataValidation allowBlank="1" showInputMessage="1" showErrorMessage="1" prompt="Obra, bien o servicio por el cual se contrató el crédito." sqref="B7:B8"/>
    <dataValidation allowBlank="1" showInputMessage="1" showErrorMessage="1" prompt="Corresponde al número consecutivo que la entidad le asigne para enumerar las deudas." sqref="A7:A8"/>
    <dataValidation allowBlank="1" showInputMessage="1" showErrorMessage="1" prompt="Monto del Capital (PRÉSTAMO O FINANCIAMIENTO) pagado al periodo, sin intereses." sqref="O7:O8"/>
    <dataValidation allowBlank="1" showInputMessage="1" showErrorMessage="1" prompt="Costo financiero al periodo que se está reportando." sqref="N7:N8"/>
  </dataValidations>
  <printOptions horizontalCentered="1"/>
  <pageMargins left="0.1968503937007874" right="0.11811023622047245" top="0.7480314960629921" bottom="0.7480314960629921" header="0.31496062992125984" footer="0.31496062992125984"/>
  <pageSetup fitToHeight="1" fitToWidth="1" horizontalDpi="300" verticalDpi="300" orientation="landscape" scale="42" r:id="rId1"/>
</worksheet>
</file>

<file path=xl/worksheets/sheet17.xml><?xml version="1.0" encoding="utf-8"?>
<worksheet xmlns="http://schemas.openxmlformats.org/spreadsheetml/2006/main" xmlns:r="http://schemas.openxmlformats.org/officeDocument/2006/relationships">
  <dimension ref="A1:D106"/>
  <sheetViews>
    <sheetView zoomScaleSheetLayoutView="100" zoomScalePageLayoutView="0" workbookViewId="0" topLeftCell="A1">
      <selection activeCell="A19" sqref="A19"/>
    </sheetView>
  </sheetViews>
  <sheetFormatPr defaultColWidth="12.421875" defaultRowHeight="15"/>
  <cols>
    <col min="1" max="1" width="19.7109375" style="8" customWidth="1"/>
    <col min="2" max="2" width="50.7109375" style="8" customWidth="1"/>
    <col min="3" max="4" width="17.7109375" style="6" customWidth="1"/>
    <col min="5" max="16384" width="12.421875" style="8" customWidth="1"/>
  </cols>
  <sheetData>
    <row r="1" spans="1:4" ht="11.25">
      <c r="A1" s="73" t="s">
        <v>43</v>
      </c>
      <c r="B1" s="73"/>
      <c r="D1" s="7"/>
    </row>
    <row r="2" spans="1:2" ht="11.25">
      <c r="A2" s="73" t="s">
        <v>0</v>
      </c>
      <c r="B2" s="73"/>
    </row>
    <row r="3" spans="3:4" s="42" customFormat="1" ht="11.25">
      <c r="C3" s="74"/>
      <c r="D3" s="74"/>
    </row>
    <row r="4" spans="3:4" s="42" customFormat="1" ht="11.25">
      <c r="C4" s="74"/>
      <c r="D4" s="74"/>
    </row>
    <row r="5" spans="1:4" s="42" customFormat="1" ht="11.25" customHeight="1">
      <c r="A5" s="62" t="s">
        <v>260</v>
      </c>
      <c r="B5" s="62"/>
      <c r="C5" s="43"/>
      <c r="D5" s="12" t="s">
        <v>291</v>
      </c>
    </row>
    <row r="6" spans="1:4" ht="11.25" customHeight="1">
      <c r="A6" s="77"/>
      <c r="B6" s="77"/>
      <c r="C6" s="78"/>
      <c r="D6" s="94"/>
    </row>
    <row r="7" spans="1:4" ht="15" customHeight="1">
      <c r="A7" s="15" t="s">
        <v>46</v>
      </c>
      <c r="B7" s="16" t="s">
        <v>47</v>
      </c>
      <c r="C7" s="17" t="s">
        <v>48</v>
      </c>
      <c r="D7" s="17" t="s">
        <v>59</v>
      </c>
    </row>
    <row r="8" spans="1:4" ht="11.25">
      <c r="A8" s="337" t="s">
        <v>719</v>
      </c>
      <c r="B8" s="337" t="s">
        <v>720</v>
      </c>
      <c r="C8" s="369">
        <v>300403289.84</v>
      </c>
      <c r="D8" s="133"/>
    </row>
    <row r="9" spans="1:4" ht="11.25">
      <c r="A9" s="337" t="s">
        <v>721</v>
      </c>
      <c r="B9" s="337" t="s">
        <v>722</v>
      </c>
      <c r="C9" s="369">
        <v>77034518.65</v>
      </c>
      <c r="D9" s="133"/>
    </row>
    <row r="10" spans="1:4" ht="11.25">
      <c r="A10" s="337" t="s">
        <v>723</v>
      </c>
      <c r="B10" s="337" t="s">
        <v>724</v>
      </c>
      <c r="C10" s="369">
        <v>2893818.07</v>
      </c>
      <c r="D10" s="133"/>
    </row>
    <row r="11" spans="1:4" ht="11.25">
      <c r="A11" s="151"/>
      <c r="B11" s="151"/>
      <c r="C11" s="144"/>
      <c r="D11" s="133"/>
    </row>
    <row r="12" spans="1:4" ht="11.25">
      <c r="A12" s="151"/>
      <c r="B12" s="151"/>
      <c r="C12" s="144"/>
      <c r="D12" s="133"/>
    </row>
    <row r="13" spans="1:4" ht="11.25">
      <c r="A13" s="151"/>
      <c r="B13" s="151"/>
      <c r="C13" s="144"/>
      <c r="D13" s="133"/>
    </row>
    <row r="14" spans="1:4" ht="11.25">
      <c r="A14" s="151"/>
      <c r="B14" s="151"/>
      <c r="C14" s="144"/>
      <c r="D14" s="133"/>
    </row>
    <row r="15" spans="1:4" ht="11.25">
      <c r="A15" s="151"/>
      <c r="B15" s="151"/>
      <c r="C15" s="144"/>
      <c r="D15" s="133"/>
    </row>
    <row r="16" spans="1:4" ht="11.25">
      <c r="A16" s="151"/>
      <c r="B16" s="151"/>
      <c r="C16" s="144"/>
      <c r="D16" s="133"/>
    </row>
    <row r="17" spans="1:4" ht="11.25">
      <c r="A17" s="151"/>
      <c r="B17" s="151"/>
      <c r="C17" s="144"/>
      <c r="D17" s="133"/>
    </row>
    <row r="18" spans="1:4" ht="11.25">
      <c r="A18" s="151"/>
      <c r="B18" s="151"/>
      <c r="C18" s="144"/>
      <c r="D18" s="133"/>
    </row>
    <row r="19" spans="1:4" ht="11.25">
      <c r="A19" s="151"/>
      <c r="B19" s="151"/>
      <c r="C19" s="144"/>
      <c r="D19" s="133"/>
    </row>
    <row r="20" spans="1:4" ht="11.25">
      <c r="A20" s="151"/>
      <c r="B20" s="151"/>
      <c r="C20" s="144"/>
      <c r="D20" s="133"/>
    </row>
    <row r="21" spans="1:4" ht="11.25">
      <c r="A21" s="151"/>
      <c r="B21" s="151"/>
      <c r="C21" s="144"/>
      <c r="D21" s="133"/>
    </row>
    <row r="22" spans="1:4" ht="11.25">
      <c r="A22" s="151"/>
      <c r="B22" s="151"/>
      <c r="C22" s="144"/>
      <c r="D22" s="133"/>
    </row>
    <row r="23" spans="1:4" ht="11.25">
      <c r="A23" s="151"/>
      <c r="B23" s="151"/>
      <c r="C23" s="144"/>
      <c r="D23" s="133"/>
    </row>
    <row r="24" spans="1:4" ht="11.25">
      <c r="A24" s="151"/>
      <c r="B24" s="151"/>
      <c r="C24" s="144"/>
      <c r="D24" s="133"/>
    </row>
    <row r="25" spans="1:4" ht="11.25">
      <c r="A25" s="151"/>
      <c r="B25" s="151"/>
      <c r="C25" s="144"/>
      <c r="D25" s="133"/>
    </row>
    <row r="26" spans="1:4" ht="11.25">
      <c r="A26" s="151"/>
      <c r="B26" s="151"/>
      <c r="C26" s="144"/>
      <c r="D26" s="133"/>
    </row>
    <row r="27" spans="1:4" ht="11.25">
      <c r="A27" s="151"/>
      <c r="B27" s="151"/>
      <c r="C27" s="144"/>
      <c r="D27" s="133"/>
    </row>
    <row r="28" spans="1:4" ht="11.25">
      <c r="A28" s="151"/>
      <c r="B28" s="151"/>
      <c r="C28" s="144"/>
      <c r="D28" s="133"/>
    </row>
    <row r="29" spans="1:4" ht="11.25">
      <c r="A29" s="151"/>
      <c r="B29" s="151"/>
      <c r="C29" s="144"/>
      <c r="D29" s="133"/>
    </row>
    <row r="30" spans="1:4" ht="11.25">
      <c r="A30" s="151"/>
      <c r="B30" s="151"/>
      <c r="C30" s="144"/>
      <c r="D30" s="133"/>
    </row>
    <row r="31" spans="1:4" ht="11.25">
      <c r="A31" s="151"/>
      <c r="B31" s="151"/>
      <c r="C31" s="144"/>
      <c r="D31" s="133"/>
    </row>
    <row r="32" spans="1:4" ht="11.25">
      <c r="A32" s="151"/>
      <c r="B32" s="151"/>
      <c r="C32" s="144"/>
      <c r="D32" s="133"/>
    </row>
    <row r="33" spans="1:4" ht="11.25">
      <c r="A33" s="151"/>
      <c r="B33" s="151"/>
      <c r="C33" s="144"/>
      <c r="D33" s="133"/>
    </row>
    <row r="34" spans="1:4" ht="11.25">
      <c r="A34" s="151"/>
      <c r="B34" s="151"/>
      <c r="C34" s="144"/>
      <c r="D34" s="133"/>
    </row>
    <row r="35" spans="1:4" ht="11.25">
      <c r="A35" s="151"/>
      <c r="B35" s="151"/>
      <c r="C35" s="144"/>
      <c r="D35" s="133"/>
    </row>
    <row r="36" spans="1:4" ht="11.25">
      <c r="A36" s="151"/>
      <c r="B36" s="151"/>
      <c r="C36" s="144"/>
      <c r="D36" s="133"/>
    </row>
    <row r="37" spans="1:4" ht="11.25">
      <c r="A37" s="151"/>
      <c r="B37" s="151"/>
      <c r="C37" s="144"/>
      <c r="D37" s="133"/>
    </row>
    <row r="38" spans="1:4" ht="11.25">
      <c r="A38" s="151"/>
      <c r="B38" s="151"/>
      <c r="C38" s="144"/>
      <c r="D38" s="133"/>
    </row>
    <row r="39" spans="1:4" ht="11.25">
      <c r="A39" s="151"/>
      <c r="B39" s="151"/>
      <c r="C39" s="144"/>
      <c r="D39" s="133"/>
    </row>
    <row r="40" spans="1:4" ht="11.25">
      <c r="A40" s="151"/>
      <c r="B40" s="151"/>
      <c r="C40" s="144"/>
      <c r="D40" s="133"/>
    </row>
    <row r="41" spans="1:4" ht="11.25">
      <c r="A41" s="151"/>
      <c r="B41" s="151"/>
      <c r="C41" s="144"/>
      <c r="D41" s="133"/>
    </row>
    <row r="42" spans="1:4" ht="11.25">
      <c r="A42" s="151"/>
      <c r="B42" s="151"/>
      <c r="C42" s="144"/>
      <c r="D42" s="133"/>
    </row>
    <row r="43" spans="1:4" ht="11.25">
      <c r="A43" s="151"/>
      <c r="B43" s="151"/>
      <c r="C43" s="144"/>
      <c r="D43" s="133"/>
    </row>
    <row r="44" spans="1:4" ht="11.25">
      <c r="A44" s="151"/>
      <c r="B44" s="151"/>
      <c r="C44" s="144"/>
      <c r="D44" s="133"/>
    </row>
    <row r="45" spans="1:4" s="19" customFormat="1" ht="11.25">
      <c r="A45" s="153"/>
      <c r="B45" s="153" t="s">
        <v>263</v>
      </c>
      <c r="C45" s="145">
        <f>SUM(C8:C44)</f>
        <v>380331626.56</v>
      </c>
      <c r="D45" s="141"/>
    </row>
    <row r="46" spans="1:4" s="19" customFormat="1" ht="11.25">
      <c r="A46" s="154"/>
      <c r="B46" s="154"/>
      <c r="C46" s="27"/>
      <c r="D46" s="27"/>
    </row>
    <row r="47" spans="1:4" s="19" customFormat="1" ht="11.25">
      <c r="A47" s="154"/>
      <c r="B47" s="154"/>
      <c r="C47" s="27"/>
      <c r="D47" s="27"/>
    </row>
    <row r="48" spans="1:4" ht="11.25">
      <c r="A48" s="155"/>
      <c r="B48" s="155"/>
      <c r="C48" s="120"/>
      <c r="D48" s="120"/>
    </row>
    <row r="49" spans="1:4" ht="21.75" customHeight="1">
      <c r="A49" s="62" t="s">
        <v>261</v>
      </c>
      <c r="B49" s="62"/>
      <c r="C49" s="286"/>
      <c r="D49" s="277" t="s">
        <v>113</v>
      </c>
    </row>
    <row r="50" spans="1:4" ht="11.25">
      <c r="A50" s="77"/>
      <c r="B50" s="77"/>
      <c r="C50" s="78"/>
      <c r="D50" s="94"/>
    </row>
    <row r="51" spans="1:4" ht="15" customHeight="1">
      <c r="A51" s="15" t="s">
        <v>46</v>
      </c>
      <c r="B51" s="16" t="s">
        <v>47</v>
      </c>
      <c r="C51" s="17" t="s">
        <v>48</v>
      </c>
      <c r="D51" s="17" t="s">
        <v>59</v>
      </c>
    </row>
    <row r="52" spans="1:4" ht="11.25">
      <c r="A52" s="337" t="s">
        <v>725</v>
      </c>
      <c r="B52" s="337" t="s">
        <v>726</v>
      </c>
      <c r="C52" s="369">
        <v>88269892.84</v>
      </c>
      <c r="D52" s="133"/>
    </row>
    <row r="53" spans="1:4" ht="11.25">
      <c r="A53" s="151"/>
      <c r="B53" s="151"/>
      <c r="C53" s="144"/>
      <c r="D53" s="133"/>
    </row>
    <row r="54" spans="1:4" ht="11.25">
      <c r="A54" s="151"/>
      <c r="B54" s="151"/>
      <c r="C54" s="144"/>
      <c r="D54" s="133"/>
    </row>
    <row r="55" spans="1:4" ht="11.25">
      <c r="A55" s="151"/>
      <c r="B55" s="151"/>
      <c r="C55" s="144"/>
      <c r="D55" s="133"/>
    </row>
    <row r="56" spans="1:4" ht="11.25">
      <c r="A56" s="151"/>
      <c r="B56" s="151"/>
      <c r="C56" s="144"/>
      <c r="D56" s="133"/>
    </row>
    <row r="57" spans="1:4" ht="11.25">
      <c r="A57" s="151"/>
      <c r="B57" s="151"/>
      <c r="C57" s="144"/>
      <c r="D57" s="133"/>
    </row>
    <row r="58" spans="1:4" ht="11.25">
      <c r="A58" s="151"/>
      <c r="B58" s="151"/>
      <c r="C58" s="144"/>
      <c r="D58" s="133"/>
    </row>
    <row r="59" spans="1:4" ht="11.25">
      <c r="A59" s="151"/>
      <c r="B59" s="151"/>
      <c r="C59" s="144"/>
      <c r="D59" s="133"/>
    </row>
    <row r="60" spans="1:4" ht="11.25">
      <c r="A60" s="151"/>
      <c r="B60" s="151"/>
      <c r="C60" s="144"/>
      <c r="D60" s="133"/>
    </row>
    <row r="61" spans="1:4" ht="11.25">
      <c r="A61" s="151"/>
      <c r="B61" s="151"/>
      <c r="C61" s="144"/>
      <c r="D61" s="133"/>
    </row>
    <row r="62" spans="1:4" ht="11.25">
      <c r="A62" s="151"/>
      <c r="B62" s="151"/>
      <c r="C62" s="144"/>
      <c r="D62" s="133"/>
    </row>
    <row r="63" spans="1:4" ht="11.25">
      <c r="A63" s="151"/>
      <c r="B63" s="151"/>
      <c r="C63" s="144"/>
      <c r="D63" s="133"/>
    </row>
    <row r="64" spans="1:4" ht="11.25">
      <c r="A64" s="151"/>
      <c r="B64" s="151"/>
      <c r="C64" s="144"/>
      <c r="D64" s="133"/>
    </row>
    <row r="65" spans="1:4" ht="11.25">
      <c r="A65" s="151"/>
      <c r="B65" s="151"/>
      <c r="C65" s="144"/>
      <c r="D65" s="133"/>
    </row>
    <row r="66" spans="1:4" ht="11.25">
      <c r="A66" s="151"/>
      <c r="B66" s="151"/>
      <c r="C66" s="144"/>
      <c r="D66" s="133"/>
    </row>
    <row r="67" spans="1:4" ht="11.25">
      <c r="A67" s="151"/>
      <c r="B67" s="151"/>
      <c r="C67" s="144"/>
      <c r="D67" s="133"/>
    </row>
    <row r="68" spans="1:4" ht="11.25">
      <c r="A68" s="151"/>
      <c r="B68" s="151"/>
      <c r="C68" s="144"/>
      <c r="D68" s="133"/>
    </row>
    <row r="69" spans="1:4" ht="11.25">
      <c r="A69" s="151"/>
      <c r="B69" s="151"/>
      <c r="C69" s="144"/>
      <c r="D69" s="133"/>
    </row>
    <row r="70" spans="1:4" ht="11.25">
      <c r="A70" s="151"/>
      <c r="B70" s="151"/>
      <c r="C70" s="144"/>
      <c r="D70" s="133"/>
    </row>
    <row r="71" spans="1:4" ht="11.25">
      <c r="A71" s="151"/>
      <c r="B71" s="151"/>
      <c r="C71" s="144"/>
      <c r="D71" s="133"/>
    </row>
    <row r="72" spans="1:4" ht="11.25">
      <c r="A72" s="151"/>
      <c r="B72" s="151"/>
      <c r="C72" s="144"/>
      <c r="D72" s="133"/>
    </row>
    <row r="73" spans="1:4" ht="11.25">
      <c r="A73" s="151"/>
      <c r="B73" s="151"/>
      <c r="C73" s="144"/>
      <c r="D73" s="133"/>
    </row>
    <row r="74" spans="1:4" ht="11.25">
      <c r="A74" s="151"/>
      <c r="B74" s="151"/>
      <c r="C74" s="144"/>
      <c r="D74" s="133"/>
    </row>
    <row r="75" spans="1:4" ht="11.25">
      <c r="A75" s="151"/>
      <c r="B75" s="151"/>
      <c r="C75" s="144"/>
      <c r="D75" s="133"/>
    </row>
    <row r="76" spans="1:4" ht="11.25">
      <c r="A76" s="151"/>
      <c r="B76" s="151"/>
      <c r="C76" s="144"/>
      <c r="D76" s="133"/>
    </row>
    <row r="77" spans="1:4" ht="11.25">
      <c r="A77" s="151"/>
      <c r="B77" s="151"/>
      <c r="C77" s="144"/>
      <c r="D77" s="133"/>
    </row>
    <row r="78" spans="1:4" ht="11.25">
      <c r="A78" s="151"/>
      <c r="B78" s="151"/>
      <c r="C78" s="144"/>
      <c r="D78" s="133"/>
    </row>
    <row r="79" spans="1:4" ht="11.25">
      <c r="A79" s="151"/>
      <c r="B79" s="151"/>
      <c r="C79" s="144"/>
      <c r="D79" s="133"/>
    </row>
    <row r="80" spans="1:4" ht="11.25">
      <c r="A80" s="151"/>
      <c r="B80" s="151"/>
      <c r="C80" s="144"/>
      <c r="D80" s="133"/>
    </row>
    <row r="81" spans="1:4" ht="11.25">
      <c r="A81" s="151"/>
      <c r="B81" s="151"/>
      <c r="C81" s="144"/>
      <c r="D81" s="133"/>
    </row>
    <row r="82" spans="1:4" ht="11.25">
      <c r="A82" s="151"/>
      <c r="B82" s="151"/>
      <c r="C82" s="144"/>
      <c r="D82" s="133"/>
    </row>
    <row r="83" spans="1:4" ht="11.25">
      <c r="A83" s="151"/>
      <c r="B83" s="151"/>
      <c r="C83" s="144"/>
      <c r="D83" s="133"/>
    </row>
    <row r="84" spans="1:4" ht="11.25">
      <c r="A84" s="151"/>
      <c r="B84" s="151"/>
      <c r="C84" s="144"/>
      <c r="D84" s="133"/>
    </row>
    <row r="85" spans="1:4" ht="11.25">
      <c r="A85" s="151"/>
      <c r="B85" s="151"/>
      <c r="C85" s="144"/>
      <c r="D85" s="133"/>
    </row>
    <row r="86" spans="1:4" ht="11.25">
      <c r="A86" s="151"/>
      <c r="B86" s="151"/>
      <c r="C86" s="144"/>
      <c r="D86" s="133"/>
    </row>
    <row r="87" spans="1:4" ht="11.25">
      <c r="A87" s="151"/>
      <c r="B87" s="151"/>
      <c r="C87" s="144"/>
      <c r="D87" s="133"/>
    </row>
    <row r="88" spans="1:4" ht="11.25">
      <c r="A88" s="151"/>
      <c r="B88" s="151"/>
      <c r="C88" s="144"/>
      <c r="D88" s="133"/>
    </row>
    <row r="89" spans="1:4" ht="11.25">
      <c r="A89" s="153"/>
      <c r="B89" s="153" t="s">
        <v>280</v>
      </c>
      <c r="C89" s="145">
        <f>SUM(C52:C88)</f>
        <v>88269892.84</v>
      </c>
      <c r="D89" s="141"/>
    </row>
    <row r="90" spans="1:4" ht="11.25">
      <c r="A90" s="155"/>
      <c r="B90" s="155"/>
      <c r="C90" s="120"/>
      <c r="D90" s="120"/>
    </row>
    <row r="91" spans="1:4" ht="11.25">
      <c r="A91" s="155"/>
      <c r="B91" s="155"/>
      <c r="C91" s="120"/>
      <c r="D91" s="120"/>
    </row>
    <row r="92" spans="1:4" ht="11.25">
      <c r="A92" s="155"/>
      <c r="B92" s="155"/>
      <c r="C92" s="120"/>
      <c r="D92" s="120"/>
    </row>
    <row r="93" spans="1:4" ht="11.25">
      <c r="A93" s="155"/>
      <c r="B93" s="155"/>
      <c r="C93" s="120"/>
      <c r="D93" s="120"/>
    </row>
    <row r="94" spans="1:4" ht="11.25">
      <c r="A94" s="155"/>
      <c r="B94" s="155"/>
      <c r="C94" s="120"/>
      <c r="D94" s="120"/>
    </row>
    <row r="95" spans="1:4" ht="11.25">
      <c r="A95" s="155"/>
      <c r="B95" s="155"/>
      <c r="C95" s="120"/>
      <c r="D95" s="120"/>
    </row>
    <row r="96" spans="1:4" ht="11.25">
      <c r="A96" s="155"/>
      <c r="B96" s="155"/>
      <c r="C96" s="120"/>
      <c r="D96" s="120"/>
    </row>
    <row r="97" spans="1:4" ht="11.25">
      <c r="A97" s="155"/>
      <c r="B97" s="155"/>
      <c r="C97" s="120"/>
      <c r="D97" s="120"/>
    </row>
    <row r="98" spans="1:4" ht="11.25">
      <c r="A98" s="155"/>
      <c r="B98" s="155"/>
      <c r="C98" s="120"/>
      <c r="D98" s="120"/>
    </row>
    <row r="99" spans="1:4" ht="11.25">
      <c r="A99" s="155"/>
      <c r="B99" s="155"/>
      <c r="C99" s="120"/>
      <c r="D99" s="120"/>
    </row>
    <row r="100" spans="1:4" ht="11.25">
      <c r="A100" s="155"/>
      <c r="B100" s="155"/>
      <c r="C100" s="120"/>
      <c r="D100" s="120"/>
    </row>
    <row r="101" spans="1:4" ht="11.25">
      <c r="A101" s="155"/>
      <c r="B101" s="155"/>
      <c r="C101" s="120"/>
      <c r="D101" s="120"/>
    </row>
    <row r="102" spans="1:4" ht="11.25">
      <c r="A102" s="155"/>
      <c r="B102" s="155"/>
      <c r="C102" s="120"/>
      <c r="D102" s="120"/>
    </row>
    <row r="103" spans="1:4" ht="11.25">
      <c r="A103" s="155"/>
      <c r="B103" s="155"/>
      <c r="C103" s="120"/>
      <c r="D103" s="120"/>
    </row>
    <row r="104" spans="1:4" ht="11.25">
      <c r="A104" s="155"/>
      <c r="B104" s="155"/>
      <c r="C104" s="120"/>
      <c r="D104" s="120"/>
    </row>
    <row r="105" spans="1:4" ht="11.25">
      <c r="A105" s="155"/>
      <c r="B105" s="155"/>
      <c r="C105" s="120"/>
      <c r="D105" s="120"/>
    </row>
    <row r="106" spans="1:4" ht="11.25">
      <c r="A106" s="155"/>
      <c r="B106" s="155"/>
      <c r="C106" s="120"/>
      <c r="D106" s="120"/>
    </row>
  </sheetData>
  <sheetProtection/>
  <dataValidations count="4">
    <dataValidation allowBlank="1" showInputMessage="1" showErrorMessage="1" prompt="Características cualitativas significativas que les impacten financieramente." sqref="D7 D51"/>
    <dataValidation allowBlank="1" showInputMessage="1" showErrorMessage="1" prompt="Corresponde al nombre o descripción de la cuenta de acuerdo al Plan de Cuentas emitido por el CONAC." sqref="B7 B51"/>
    <dataValidation allowBlank="1" showInputMessage="1" showErrorMessage="1" prompt="Saldo final del periodo que corresponde la cuenta pública presentada (trimestral: 1er, 2do, 3ro. o 4to.)." sqref="C51 C7"/>
    <dataValidation allowBlank="1" showInputMessage="1" showErrorMessage="1" prompt="Corresponde al número de la cuenta de acuerdo al Plan de Cuentas emitido por el CONAC." sqref="A7 A51"/>
  </dataValidations>
  <printOptions/>
  <pageMargins left="0.7086614173228347" right="0.7086614173228347" top="0.984251968503937" bottom="0.984251968503937" header="0.31496062992125984" footer="0.31496062992125984"/>
  <pageSetup horizontalDpi="600" verticalDpi="600" orientation="portrait" scale="78" r:id="rId1"/>
</worksheet>
</file>

<file path=xl/worksheets/sheet18.xml><?xml version="1.0" encoding="utf-8"?>
<worksheet xmlns="http://schemas.openxmlformats.org/spreadsheetml/2006/main" xmlns:r="http://schemas.openxmlformats.org/officeDocument/2006/relationships">
  <sheetPr>
    <pageSetUpPr fitToPage="1"/>
  </sheetPr>
  <dimension ref="A1:E14"/>
  <sheetViews>
    <sheetView zoomScaleSheetLayoutView="100" zoomScalePageLayoutView="0" workbookViewId="0" topLeftCell="A1">
      <selection activeCell="A11" sqref="A11"/>
    </sheetView>
  </sheetViews>
  <sheetFormatPr defaultColWidth="11.421875" defaultRowHeight="15"/>
  <cols>
    <col min="1" max="1" width="20.7109375" style="8" customWidth="1"/>
    <col min="2" max="2" width="50.7109375" style="8" customWidth="1"/>
    <col min="3" max="3" width="17.7109375" style="9" customWidth="1"/>
    <col min="4" max="5" width="17.7109375" style="8" customWidth="1"/>
    <col min="6" max="6" width="11.421875" style="8" customWidth="1"/>
    <col min="7" max="16384" width="11.421875" style="8" customWidth="1"/>
  </cols>
  <sheetData>
    <row r="1" spans="1:5" ht="11.25">
      <c r="A1" s="73" t="s">
        <v>43</v>
      </c>
      <c r="B1" s="73"/>
      <c r="C1" s="6"/>
      <c r="E1" s="7"/>
    </row>
    <row r="2" spans="1:3" ht="11.25">
      <c r="A2" s="73" t="s">
        <v>0</v>
      </c>
      <c r="B2" s="73"/>
      <c r="C2" s="6"/>
    </row>
    <row r="3" spans="1:5" ht="11.25">
      <c r="A3" s="42"/>
      <c r="B3" s="42"/>
      <c r="C3" s="74"/>
      <c r="D3" s="42"/>
      <c r="E3" s="42"/>
    </row>
    <row r="4" spans="1:5" ht="11.25">
      <c r="A4" s="42"/>
      <c r="B4" s="42"/>
      <c r="C4" s="74"/>
      <c r="D4" s="42"/>
      <c r="E4" s="42"/>
    </row>
    <row r="5" spans="1:5" ht="11.25" customHeight="1">
      <c r="A5" s="62" t="s">
        <v>139</v>
      </c>
      <c r="B5" s="62"/>
      <c r="C5" s="74"/>
      <c r="E5" s="12" t="s">
        <v>290</v>
      </c>
    </row>
    <row r="6" spans="1:5" ht="11.25">
      <c r="A6" s="77"/>
      <c r="B6" s="77"/>
      <c r="C6" s="78"/>
      <c r="D6" s="77"/>
      <c r="E6" s="94"/>
    </row>
    <row r="7" spans="1:5" ht="15" customHeight="1">
      <c r="A7" s="15" t="s">
        <v>46</v>
      </c>
      <c r="B7" s="16" t="s">
        <v>47</v>
      </c>
      <c r="C7" s="17" t="s">
        <v>48</v>
      </c>
      <c r="D7" s="23" t="s">
        <v>89</v>
      </c>
      <c r="E7" s="17" t="s">
        <v>59</v>
      </c>
    </row>
    <row r="8" spans="1:5" ht="11.25">
      <c r="A8" s="370" t="s">
        <v>727</v>
      </c>
      <c r="B8" s="370" t="s">
        <v>728</v>
      </c>
      <c r="C8" s="371">
        <v>10933024.42</v>
      </c>
      <c r="D8" s="49" t="s">
        <v>729</v>
      </c>
      <c r="E8" s="49"/>
    </row>
    <row r="9" spans="1:5" s="282" customFormat="1" ht="11.25">
      <c r="A9" s="95"/>
      <c r="B9" s="95"/>
      <c r="C9" s="96"/>
      <c r="D9" s="49"/>
      <c r="E9" s="49"/>
    </row>
    <row r="10" spans="1:5" s="282" customFormat="1" ht="11.25">
      <c r="A10" s="95"/>
      <c r="B10" s="95"/>
      <c r="C10" s="96"/>
      <c r="D10" s="49"/>
      <c r="E10" s="49"/>
    </row>
    <row r="11" spans="1:5" ht="11.25">
      <c r="A11" s="95"/>
      <c r="B11" s="95"/>
      <c r="C11" s="96"/>
      <c r="D11" s="49"/>
      <c r="E11" s="49"/>
    </row>
    <row r="12" spans="1:5" ht="11.25">
      <c r="A12" s="95"/>
      <c r="B12" s="95"/>
      <c r="C12" s="96"/>
      <c r="D12" s="49"/>
      <c r="E12" s="49"/>
    </row>
    <row r="13" spans="1:5" ht="11.25">
      <c r="A13" s="95"/>
      <c r="B13" s="95"/>
      <c r="C13" s="96"/>
      <c r="D13" s="49"/>
      <c r="E13" s="49"/>
    </row>
    <row r="14" spans="1:5" ht="11.25">
      <c r="A14" s="29"/>
      <c r="B14" s="153" t="s">
        <v>281</v>
      </c>
      <c r="C14" s="30">
        <f>SUM(C8:C13)</f>
        <v>10933024.42</v>
      </c>
      <c r="D14" s="79"/>
      <c r="E14" s="79"/>
    </row>
  </sheetData>
  <sheetProtection/>
  <dataValidations count="5">
    <dataValidation allowBlank="1" showInputMessage="1" showErrorMessage="1" prompt="Características cualitativas significativas que les impacten financieramente." sqref="E7"/>
    <dataValidation allowBlank="1" showInputMessage="1" showErrorMessage="1" prompt="Procedencia de los otros ingresos: Productos financieros, bonificaciones y descuentos obtenidas, diferencias por tipo de cambio a favor, utilidades por participacion patrimonial, etc." sqref="D7"/>
    <dataValidation allowBlank="1" showInputMessage="1" showErrorMessage="1" prompt="Corresponde al nombre o descripción de la cuenta de acuerdo al Plan de Cuentas emitido por el CONAC." sqref="B7"/>
    <dataValidation allowBlank="1" showInputMessage="1" showErrorMessage="1" prompt="Saldo final del periodo que corresponde la cuenta pública presentada (mensual:  enero, febrero, marzo, etc.; trimestral: 1er, 2do, 3ro. o 4to.)." sqref="C7"/>
    <dataValidation allowBlank="1" showInputMessage="1" showErrorMessage="1" prompt="Corresponde al número de la cuenta de acuerdo al Plan de Cuentas emitido por el CONAC." sqref="A7"/>
  </dataValidations>
  <printOptions/>
  <pageMargins left="0.7086614173228347" right="0.7086614173228347" top="0.7480314960629921" bottom="0.7480314960629921" header="0.31496062992125984" footer="0.31496062992125984"/>
  <pageSetup fitToHeight="1" fitToWidth="1" horizontalDpi="600" verticalDpi="600" orientation="portrait" scale="63" r:id="rId1"/>
</worksheet>
</file>

<file path=xl/worksheets/sheet19.xml><?xml version="1.0" encoding="utf-8"?>
<worksheet xmlns="http://schemas.openxmlformats.org/spreadsheetml/2006/main" xmlns:r="http://schemas.openxmlformats.org/officeDocument/2006/relationships">
  <dimension ref="A1:H110"/>
  <sheetViews>
    <sheetView zoomScaleSheetLayoutView="100" zoomScalePageLayoutView="0" workbookViewId="0" topLeftCell="A76">
      <selection activeCell="D84" sqref="D84"/>
    </sheetView>
  </sheetViews>
  <sheetFormatPr defaultColWidth="11.421875" defaultRowHeight="15"/>
  <cols>
    <col min="1" max="1" width="20.7109375" style="155" customWidth="1"/>
    <col min="2" max="2" width="50.7109375" style="155" customWidth="1"/>
    <col min="3" max="3" width="17.7109375" style="120" customWidth="1"/>
    <col min="4" max="4" width="17.7109375" style="195" customWidth="1"/>
    <col min="5" max="5" width="17.7109375" style="196" customWidth="1"/>
    <col min="6" max="8" width="11.421875" style="155" customWidth="1"/>
    <col min="9" max="16384" width="11.421875" style="8" customWidth="1"/>
  </cols>
  <sheetData>
    <row r="1" spans="1:5" s="42" customFormat="1" ht="11.25" customHeight="1">
      <c r="A1" s="73" t="s">
        <v>43</v>
      </c>
      <c r="B1" s="73"/>
      <c r="C1" s="74"/>
      <c r="D1" s="97"/>
      <c r="E1" s="7"/>
    </row>
    <row r="2" spans="1:5" s="42" customFormat="1" ht="11.25" customHeight="1">
      <c r="A2" s="73" t="s">
        <v>0</v>
      </c>
      <c r="B2" s="73"/>
      <c r="C2" s="74"/>
      <c r="D2" s="97"/>
      <c r="E2" s="98"/>
    </row>
    <row r="3" spans="3:5" s="42" customFormat="1" ht="10.5" customHeight="1">
      <c r="C3" s="74"/>
      <c r="D3" s="97"/>
      <c r="E3" s="98"/>
    </row>
    <row r="4" spans="3:5" s="42" customFormat="1" ht="10.5" customHeight="1">
      <c r="C4" s="74"/>
      <c r="D4" s="97"/>
      <c r="E4" s="98"/>
    </row>
    <row r="5" spans="1:5" s="42" customFormat="1" ht="11.25" customHeight="1">
      <c r="A5" s="10" t="s">
        <v>209</v>
      </c>
      <c r="B5" s="10"/>
      <c r="C5" s="74"/>
      <c r="D5" s="99"/>
      <c r="E5" s="100" t="s">
        <v>289</v>
      </c>
    </row>
    <row r="6" spans="1:8" ht="11.25" customHeight="1">
      <c r="A6" s="13"/>
      <c r="B6" s="13"/>
      <c r="C6" s="4"/>
      <c r="D6" s="101"/>
      <c r="E6" s="3"/>
      <c r="F6" s="8"/>
      <c r="G6" s="8"/>
      <c r="H6" s="8"/>
    </row>
    <row r="7" spans="1:8" ht="15" customHeight="1">
      <c r="A7" s="15" t="s">
        <v>46</v>
      </c>
      <c r="B7" s="16" t="s">
        <v>47</v>
      </c>
      <c r="C7" s="17" t="s">
        <v>48</v>
      </c>
      <c r="D7" s="207" t="s">
        <v>114</v>
      </c>
      <c r="E7" s="102" t="s">
        <v>115</v>
      </c>
      <c r="F7" s="8"/>
      <c r="G7" s="8"/>
      <c r="H7" s="8"/>
    </row>
    <row r="8" spans="1:5" ht="33.75">
      <c r="A8" s="337" t="s">
        <v>730</v>
      </c>
      <c r="B8" s="337" t="s">
        <v>731</v>
      </c>
      <c r="C8" s="346">
        <v>56183784.29</v>
      </c>
      <c r="D8" s="343">
        <f>+(C8/$C$109)*100</f>
        <v>19.40742891476768</v>
      </c>
      <c r="E8" s="372" t="s">
        <v>732</v>
      </c>
    </row>
    <row r="9" spans="1:5" ht="11.25">
      <c r="A9" s="337" t="s">
        <v>733</v>
      </c>
      <c r="B9" s="337" t="s">
        <v>734</v>
      </c>
      <c r="C9" s="373">
        <v>520749.01</v>
      </c>
      <c r="D9" s="343">
        <f aca="true" t="shared" si="0" ref="D9:D39">+(C9/$C$109)*100</f>
        <v>0.17988107283491503</v>
      </c>
      <c r="E9" s="374" t="s">
        <v>735</v>
      </c>
    </row>
    <row r="10" spans="1:5" ht="56.25">
      <c r="A10" s="337" t="s">
        <v>736</v>
      </c>
      <c r="B10" s="337" t="s">
        <v>737</v>
      </c>
      <c r="C10" s="373">
        <v>10962347</v>
      </c>
      <c r="D10" s="343">
        <f t="shared" si="0"/>
        <v>3.786697048446837</v>
      </c>
      <c r="E10" s="354" t="s">
        <v>738</v>
      </c>
    </row>
    <row r="11" spans="1:5" ht="22.5">
      <c r="A11" s="337" t="s">
        <v>739</v>
      </c>
      <c r="B11" s="337" t="s">
        <v>740</v>
      </c>
      <c r="C11" s="373">
        <v>15607668.6</v>
      </c>
      <c r="D11" s="343">
        <f t="shared" si="0"/>
        <v>5.391319269564844</v>
      </c>
      <c r="E11" s="375" t="s">
        <v>741</v>
      </c>
    </row>
    <row r="12" spans="1:5" ht="101.25">
      <c r="A12" s="337" t="s">
        <v>742</v>
      </c>
      <c r="B12" s="337" t="s">
        <v>743</v>
      </c>
      <c r="C12" s="373">
        <v>21549935.16</v>
      </c>
      <c r="D12" s="343">
        <f t="shared" si="0"/>
        <v>7.4439420558930225</v>
      </c>
      <c r="E12" s="375" t="s">
        <v>744</v>
      </c>
    </row>
    <row r="13" spans="1:5" ht="11.25">
      <c r="A13" s="337" t="s">
        <v>745</v>
      </c>
      <c r="B13" s="337" t="s">
        <v>746</v>
      </c>
      <c r="C13" s="373">
        <v>854379.25</v>
      </c>
      <c r="D13" s="343">
        <f t="shared" si="0"/>
        <v>0.2951261608694946</v>
      </c>
      <c r="E13" s="375"/>
    </row>
    <row r="14" spans="1:5" ht="11.25">
      <c r="A14" s="337" t="s">
        <v>747</v>
      </c>
      <c r="B14" s="337" t="s">
        <v>748</v>
      </c>
      <c r="C14" s="373">
        <v>107152.49</v>
      </c>
      <c r="D14" s="343">
        <f t="shared" si="0"/>
        <v>0.03701342583086716</v>
      </c>
      <c r="E14" s="375"/>
    </row>
    <row r="15" spans="1:5" ht="11.25">
      <c r="A15" s="337" t="s">
        <v>749</v>
      </c>
      <c r="B15" s="337" t="s">
        <v>750</v>
      </c>
      <c r="C15" s="373">
        <v>419642.29</v>
      </c>
      <c r="D15" s="343">
        <f t="shared" si="0"/>
        <v>0.1449560227336784</v>
      </c>
      <c r="E15" s="198"/>
    </row>
    <row r="16" spans="1:5" ht="11.25">
      <c r="A16" s="337" t="s">
        <v>751</v>
      </c>
      <c r="B16" s="337" t="s">
        <v>752</v>
      </c>
      <c r="C16" s="373">
        <v>6130452.09</v>
      </c>
      <c r="D16" s="343">
        <f t="shared" si="0"/>
        <v>2.1176272594589225</v>
      </c>
      <c r="E16" s="198"/>
    </row>
    <row r="17" spans="1:5" ht="11.25">
      <c r="A17" s="337" t="s">
        <v>753</v>
      </c>
      <c r="B17" s="337" t="s">
        <v>754</v>
      </c>
      <c r="C17" s="373">
        <v>3816166.95</v>
      </c>
      <c r="D17" s="343">
        <f t="shared" si="0"/>
        <v>1.3182093329052043</v>
      </c>
      <c r="E17" s="198"/>
    </row>
    <row r="18" spans="1:5" ht="11.25">
      <c r="A18" s="337" t="s">
        <v>755</v>
      </c>
      <c r="B18" s="337" t="s">
        <v>756</v>
      </c>
      <c r="C18" s="373">
        <v>7375862.76</v>
      </c>
      <c r="D18" s="343">
        <f t="shared" si="0"/>
        <v>2.5478264593376707</v>
      </c>
      <c r="E18" s="198"/>
    </row>
    <row r="19" spans="1:5" ht="11.25">
      <c r="A19" s="337" t="s">
        <v>757</v>
      </c>
      <c r="B19" s="337" t="s">
        <v>758</v>
      </c>
      <c r="C19" s="373">
        <v>135545.53999999998</v>
      </c>
      <c r="D19" s="343">
        <f t="shared" si="0"/>
        <v>0.04682116851876086</v>
      </c>
      <c r="E19" s="198"/>
    </row>
    <row r="20" spans="1:5" ht="11.25">
      <c r="A20" s="337" t="s">
        <v>759</v>
      </c>
      <c r="B20" s="337" t="s">
        <v>760</v>
      </c>
      <c r="C20" s="373">
        <v>350720</v>
      </c>
      <c r="D20" s="343">
        <f t="shared" si="0"/>
        <v>0.12114836255696655</v>
      </c>
      <c r="E20" s="198"/>
    </row>
    <row r="21" spans="1:5" ht="45">
      <c r="A21" s="337" t="s">
        <v>761</v>
      </c>
      <c r="B21" s="337" t="s">
        <v>762</v>
      </c>
      <c r="C21" s="373">
        <v>45252404.69</v>
      </c>
      <c r="D21" s="343">
        <f t="shared" si="0"/>
        <v>15.631428860511784</v>
      </c>
      <c r="E21" s="372" t="s">
        <v>763</v>
      </c>
    </row>
    <row r="22" spans="1:5" ht="11.25">
      <c r="A22" s="337" t="s">
        <v>764</v>
      </c>
      <c r="B22" s="337" t="s">
        <v>765</v>
      </c>
      <c r="C22" s="373">
        <v>429452.98</v>
      </c>
      <c r="D22" s="343">
        <f t="shared" si="0"/>
        <v>0.148344905686045</v>
      </c>
      <c r="E22" s="372"/>
    </row>
    <row r="23" spans="1:5" ht="11.25">
      <c r="A23" s="337" t="s">
        <v>766</v>
      </c>
      <c r="B23" s="337" t="s">
        <v>767</v>
      </c>
      <c r="C23" s="373">
        <v>6213244.48</v>
      </c>
      <c r="D23" s="343">
        <f t="shared" si="0"/>
        <v>2.1462260347801982</v>
      </c>
      <c r="E23" s="198"/>
    </row>
    <row r="24" spans="1:5" ht="11.25">
      <c r="A24" s="337" t="s">
        <v>768</v>
      </c>
      <c r="B24" s="337" t="s">
        <v>769</v>
      </c>
      <c r="C24" s="373">
        <v>2977221.8399999994</v>
      </c>
      <c r="D24" s="343">
        <f t="shared" si="0"/>
        <v>1.0284145497400745</v>
      </c>
      <c r="E24" s="198"/>
    </row>
    <row r="25" spans="1:5" ht="11.25">
      <c r="A25" s="337" t="s">
        <v>770</v>
      </c>
      <c r="B25" s="337" t="s">
        <v>771</v>
      </c>
      <c r="C25" s="373">
        <v>9098536.07</v>
      </c>
      <c r="D25" s="343">
        <f t="shared" si="0"/>
        <v>3.142885340288543</v>
      </c>
      <c r="E25" s="353"/>
    </row>
    <row r="26" spans="1:5" ht="11.25">
      <c r="A26" s="337" t="s">
        <v>772</v>
      </c>
      <c r="B26" s="337" t="s">
        <v>773</v>
      </c>
      <c r="C26" s="373">
        <v>1482766.13</v>
      </c>
      <c r="D26" s="343">
        <f t="shared" si="0"/>
        <v>0.512188323176409</v>
      </c>
      <c r="E26" s="353"/>
    </row>
    <row r="27" spans="1:5" ht="11.25">
      <c r="A27" s="337" t="s">
        <v>774</v>
      </c>
      <c r="B27" s="337" t="s">
        <v>775</v>
      </c>
      <c r="C27" s="373">
        <v>115681.18</v>
      </c>
      <c r="D27" s="343">
        <f t="shared" si="0"/>
        <v>0.03995947061946198</v>
      </c>
      <c r="E27" s="198"/>
    </row>
    <row r="28" spans="1:5" ht="11.25">
      <c r="A28" s="337" t="s">
        <v>776</v>
      </c>
      <c r="B28" s="337" t="s">
        <v>777</v>
      </c>
      <c r="C28" s="373">
        <v>393096.57</v>
      </c>
      <c r="D28" s="343">
        <f t="shared" si="0"/>
        <v>0.1357863987860971</v>
      </c>
      <c r="E28" s="198"/>
    </row>
    <row r="29" spans="1:5" ht="45">
      <c r="A29" s="337" t="s">
        <v>778</v>
      </c>
      <c r="B29" s="337" t="s">
        <v>779</v>
      </c>
      <c r="C29" s="373">
        <v>26081788.95</v>
      </c>
      <c r="D29" s="343">
        <f t="shared" si="0"/>
        <v>9.009369365445037</v>
      </c>
      <c r="E29" s="353" t="s">
        <v>780</v>
      </c>
    </row>
    <row r="30" spans="1:5" ht="11.25">
      <c r="A30" s="337" t="s">
        <v>781</v>
      </c>
      <c r="B30" s="337" t="s">
        <v>782</v>
      </c>
      <c r="C30" s="373">
        <v>172083.59</v>
      </c>
      <c r="D30" s="343">
        <f t="shared" si="0"/>
        <v>0.05944241888522007</v>
      </c>
      <c r="E30" s="372"/>
    </row>
    <row r="31" spans="1:5" ht="11.25">
      <c r="A31" s="337" t="s">
        <v>783</v>
      </c>
      <c r="B31" s="337" t="s">
        <v>784</v>
      </c>
      <c r="C31" s="373">
        <v>25418.1</v>
      </c>
      <c r="D31" s="343">
        <f t="shared" si="0"/>
        <v>0.008780112894357981</v>
      </c>
      <c r="E31" s="372"/>
    </row>
    <row r="32" spans="1:5" ht="11.25">
      <c r="A32" s="337" t="s">
        <v>785</v>
      </c>
      <c r="B32" s="337" t="s">
        <v>786</v>
      </c>
      <c r="C32" s="373">
        <v>354257.74</v>
      </c>
      <c r="D32" s="343">
        <f t="shared" si="0"/>
        <v>0.1223703955409774</v>
      </c>
      <c r="E32" s="372"/>
    </row>
    <row r="33" spans="1:5" ht="11.25">
      <c r="A33" s="337" t="s">
        <v>787</v>
      </c>
      <c r="B33" s="337" t="s">
        <v>788</v>
      </c>
      <c r="C33" s="369">
        <v>7709976.98</v>
      </c>
      <c r="D33" s="343">
        <f t="shared" si="0"/>
        <v>2.6632387274147638</v>
      </c>
      <c r="E33" s="353"/>
    </row>
    <row r="34" spans="1:5" ht="11.25">
      <c r="A34" s="367" t="s">
        <v>789</v>
      </c>
      <c r="B34" s="337" t="s">
        <v>790</v>
      </c>
      <c r="C34" s="373">
        <v>8942942.42</v>
      </c>
      <c r="D34" s="343">
        <f t="shared" si="0"/>
        <v>3.089139001551767</v>
      </c>
      <c r="E34" s="372"/>
    </row>
    <row r="35" spans="1:5" ht="45">
      <c r="A35" s="367" t="s">
        <v>791</v>
      </c>
      <c r="B35" s="337" t="s">
        <v>792</v>
      </c>
      <c r="C35" s="373">
        <v>37294750.32</v>
      </c>
      <c r="D35" s="343">
        <f t="shared" si="0"/>
        <v>12.882635530448516</v>
      </c>
      <c r="E35" s="372" t="s">
        <v>793</v>
      </c>
    </row>
    <row r="36" spans="1:5" ht="11.25">
      <c r="A36" s="367" t="s">
        <v>794</v>
      </c>
      <c r="B36" s="337" t="s">
        <v>795</v>
      </c>
      <c r="C36" s="373">
        <v>9539953.3</v>
      </c>
      <c r="D36" s="343">
        <f t="shared" si="0"/>
        <v>3.2953630279565735</v>
      </c>
      <c r="E36" s="198"/>
    </row>
    <row r="37" spans="1:5" ht="11.25">
      <c r="A37" s="337" t="s">
        <v>796</v>
      </c>
      <c r="B37" s="337" t="s">
        <v>797</v>
      </c>
      <c r="C37" s="373">
        <v>406613.21</v>
      </c>
      <c r="D37" s="343">
        <f t="shared" si="0"/>
        <v>0.14045541909652137</v>
      </c>
      <c r="E37" s="198"/>
    </row>
    <row r="38" spans="1:5" ht="11.25">
      <c r="A38" s="337" t="s">
        <v>798</v>
      </c>
      <c r="B38" s="337" t="s">
        <v>799</v>
      </c>
      <c r="C38" s="373">
        <v>4666333.67</v>
      </c>
      <c r="D38" s="343">
        <f t="shared" si="0"/>
        <v>1.6118803697107102</v>
      </c>
      <c r="E38" s="198"/>
    </row>
    <row r="39" spans="1:5" ht="11.25">
      <c r="A39" s="337" t="s">
        <v>800</v>
      </c>
      <c r="B39" s="376" t="s">
        <v>801</v>
      </c>
      <c r="C39" s="373">
        <v>4325349.97</v>
      </c>
      <c r="D39" s="343">
        <f t="shared" si="0"/>
        <v>1.4940951937480735</v>
      </c>
      <c r="E39" s="198"/>
    </row>
    <row r="40" spans="1:5" ht="11.25">
      <c r="A40" s="151"/>
      <c r="B40" s="151"/>
      <c r="C40" s="166"/>
      <c r="D40" s="197"/>
      <c r="E40" s="198"/>
    </row>
    <row r="41" spans="1:5" ht="11.25">
      <c r="A41" s="151"/>
      <c r="B41" s="151"/>
      <c r="C41" s="166"/>
      <c r="D41" s="197"/>
      <c r="E41" s="198"/>
    </row>
    <row r="42" spans="1:5" ht="11.25">
      <c r="A42" s="151"/>
      <c r="B42" s="151"/>
      <c r="C42" s="166"/>
      <c r="D42" s="197"/>
      <c r="E42" s="198"/>
    </row>
    <row r="43" spans="1:5" ht="11.25">
      <c r="A43" s="151"/>
      <c r="B43" s="151"/>
      <c r="C43" s="166"/>
      <c r="D43" s="197"/>
      <c r="E43" s="198"/>
    </row>
    <row r="44" spans="1:5" ht="11.25">
      <c r="A44" s="151"/>
      <c r="B44" s="151"/>
      <c r="C44" s="166"/>
      <c r="D44" s="197"/>
      <c r="E44" s="198"/>
    </row>
    <row r="45" spans="1:5" ht="11.25">
      <c r="A45" s="151"/>
      <c r="B45" s="151"/>
      <c r="C45" s="166"/>
      <c r="D45" s="197"/>
      <c r="E45" s="198"/>
    </row>
    <row r="46" spans="1:5" ht="11.25">
      <c r="A46" s="151"/>
      <c r="B46" s="151"/>
      <c r="C46" s="166"/>
      <c r="D46" s="197"/>
      <c r="E46" s="198"/>
    </row>
    <row r="47" spans="1:5" ht="11.25">
      <c r="A47" s="151"/>
      <c r="B47" s="151"/>
      <c r="C47" s="166"/>
      <c r="D47" s="197"/>
      <c r="E47" s="198"/>
    </row>
    <row r="48" spans="1:5" ht="11.25">
      <c r="A48" s="151"/>
      <c r="B48" s="151"/>
      <c r="C48" s="166"/>
      <c r="D48" s="197"/>
      <c r="E48" s="198"/>
    </row>
    <row r="49" spans="1:5" ht="11.25">
      <c r="A49" s="151"/>
      <c r="B49" s="151"/>
      <c r="C49" s="166"/>
      <c r="D49" s="197"/>
      <c r="E49" s="198"/>
    </row>
    <row r="50" spans="1:5" ht="11.25">
      <c r="A50" s="151"/>
      <c r="B50" s="151"/>
      <c r="C50" s="166"/>
      <c r="D50" s="197"/>
      <c r="E50" s="198"/>
    </row>
    <row r="51" spans="1:5" ht="11.25">
      <c r="A51" s="151"/>
      <c r="B51" s="151"/>
      <c r="C51" s="166"/>
      <c r="D51" s="197"/>
      <c r="E51" s="198"/>
    </row>
    <row r="52" spans="1:5" ht="11.25">
      <c r="A52" s="151"/>
      <c r="B52" s="151"/>
      <c r="C52" s="166"/>
      <c r="D52" s="197"/>
      <c r="E52" s="198"/>
    </row>
    <row r="53" spans="1:5" ht="11.25">
      <c r="A53" s="151"/>
      <c r="B53" s="151"/>
      <c r="C53" s="166"/>
      <c r="D53" s="197"/>
      <c r="E53" s="198"/>
    </row>
    <row r="54" spans="1:5" ht="11.25">
      <c r="A54" s="151"/>
      <c r="B54" s="151"/>
      <c r="C54" s="166"/>
      <c r="D54" s="197"/>
      <c r="E54" s="198"/>
    </row>
    <row r="55" spans="1:5" ht="11.25">
      <c r="A55" s="151"/>
      <c r="B55" s="151"/>
      <c r="C55" s="166"/>
      <c r="D55" s="197"/>
      <c r="E55" s="198"/>
    </row>
    <row r="56" spans="1:5" ht="11.25">
      <c r="A56" s="151"/>
      <c r="B56" s="151"/>
      <c r="C56" s="166"/>
      <c r="D56" s="197"/>
      <c r="E56" s="198"/>
    </row>
    <row r="57" spans="1:5" ht="11.25">
      <c r="A57" s="151"/>
      <c r="B57" s="151"/>
      <c r="C57" s="166"/>
      <c r="D57" s="197"/>
      <c r="E57" s="198"/>
    </row>
    <row r="58" spans="1:5" ht="11.25">
      <c r="A58" s="151"/>
      <c r="B58" s="151"/>
      <c r="C58" s="166"/>
      <c r="D58" s="197"/>
      <c r="E58" s="198"/>
    </row>
    <row r="59" spans="1:5" ht="11.25">
      <c r="A59" s="151"/>
      <c r="B59" s="151"/>
      <c r="C59" s="166"/>
      <c r="D59" s="197"/>
      <c r="E59" s="198"/>
    </row>
    <row r="60" spans="1:5" ht="11.25">
      <c r="A60" s="151"/>
      <c r="B60" s="151"/>
      <c r="C60" s="166"/>
      <c r="D60" s="197"/>
      <c r="E60" s="198"/>
    </row>
    <row r="61" spans="1:5" ht="11.25">
      <c r="A61" s="151"/>
      <c r="B61" s="151"/>
      <c r="C61" s="166"/>
      <c r="D61" s="197"/>
      <c r="E61" s="198"/>
    </row>
    <row r="62" spans="1:5" ht="11.25">
      <c r="A62" s="151"/>
      <c r="B62" s="151"/>
      <c r="C62" s="166"/>
      <c r="D62" s="197"/>
      <c r="E62" s="198"/>
    </row>
    <row r="63" spans="1:5" ht="11.25">
      <c r="A63" s="151"/>
      <c r="B63" s="151"/>
      <c r="C63" s="166"/>
      <c r="D63" s="197"/>
      <c r="E63" s="198"/>
    </row>
    <row r="64" spans="1:5" ht="11.25">
      <c r="A64" s="151"/>
      <c r="B64" s="151"/>
      <c r="C64" s="166"/>
      <c r="D64" s="197"/>
      <c r="E64" s="198"/>
    </row>
    <row r="65" spans="1:5" ht="11.25">
      <c r="A65" s="151"/>
      <c r="B65" s="151"/>
      <c r="C65" s="166"/>
      <c r="D65" s="197"/>
      <c r="E65" s="198"/>
    </row>
    <row r="66" spans="1:5" ht="11.25">
      <c r="A66" s="151"/>
      <c r="B66" s="151"/>
      <c r="C66" s="166"/>
      <c r="D66" s="197"/>
      <c r="E66" s="198"/>
    </row>
    <row r="67" spans="1:5" ht="11.25">
      <c r="A67" s="151"/>
      <c r="B67" s="151"/>
      <c r="C67" s="166"/>
      <c r="D67" s="197"/>
      <c r="E67" s="198"/>
    </row>
    <row r="68" spans="1:5" ht="11.25">
      <c r="A68" s="151"/>
      <c r="B68" s="151"/>
      <c r="C68" s="166"/>
      <c r="D68" s="197"/>
      <c r="E68" s="198"/>
    </row>
    <row r="69" spans="1:5" ht="11.25">
      <c r="A69" s="151"/>
      <c r="B69" s="151"/>
      <c r="C69" s="166"/>
      <c r="D69" s="197"/>
      <c r="E69" s="198"/>
    </row>
    <row r="70" spans="1:5" ht="11.25">
      <c r="A70" s="151"/>
      <c r="B70" s="151"/>
      <c r="C70" s="166"/>
      <c r="D70" s="197"/>
      <c r="E70" s="198"/>
    </row>
    <row r="71" spans="1:5" ht="11.25">
      <c r="A71" s="151"/>
      <c r="B71" s="151"/>
      <c r="C71" s="166"/>
      <c r="D71" s="197"/>
      <c r="E71" s="198"/>
    </row>
    <row r="72" spans="1:5" ht="11.25">
      <c r="A72" s="151"/>
      <c r="B72" s="151"/>
      <c r="C72" s="166"/>
      <c r="D72" s="197"/>
      <c r="E72" s="198"/>
    </row>
    <row r="73" spans="1:5" ht="11.25">
      <c r="A73" s="151"/>
      <c r="B73" s="151"/>
      <c r="C73" s="166"/>
      <c r="D73" s="197"/>
      <c r="E73" s="198"/>
    </row>
    <row r="74" spans="1:5" ht="11.25">
      <c r="A74" s="151"/>
      <c r="B74" s="151"/>
      <c r="C74" s="166"/>
      <c r="D74" s="197"/>
      <c r="E74" s="198"/>
    </row>
    <row r="75" spans="1:5" ht="11.25">
      <c r="A75" s="151"/>
      <c r="B75" s="151"/>
      <c r="C75" s="166"/>
      <c r="D75" s="197"/>
      <c r="E75" s="198"/>
    </row>
    <row r="76" spans="1:5" ht="11.25">
      <c r="A76" s="151"/>
      <c r="B76" s="151"/>
      <c r="C76" s="166"/>
      <c r="D76" s="197"/>
      <c r="E76" s="198"/>
    </row>
    <row r="77" spans="1:5" ht="11.25">
      <c r="A77" s="151"/>
      <c r="B77" s="151"/>
      <c r="C77" s="166"/>
      <c r="D77" s="197"/>
      <c r="E77" s="198"/>
    </row>
    <row r="78" spans="1:5" ht="11.25">
      <c r="A78" s="151"/>
      <c r="B78" s="151"/>
      <c r="C78" s="166"/>
      <c r="D78" s="197"/>
      <c r="E78" s="198"/>
    </row>
    <row r="79" spans="1:5" ht="11.25">
      <c r="A79" s="151"/>
      <c r="B79" s="151"/>
      <c r="C79" s="166"/>
      <c r="D79" s="197"/>
      <c r="E79" s="198"/>
    </row>
    <row r="80" spans="1:5" ht="11.25">
      <c r="A80" s="151"/>
      <c r="B80" s="151"/>
      <c r="C80" s="166"/>
      <c r="D80" s="197"/>
      <c r="E80" s="198"/>
    </row>
    <row r="81" spans="1:5" ht="11.25">
      <c r="A81" s="151"/>
      <c r="B81" s="151"/>
      <c r="C81" s="166"/>
      <c r="D81" s="197"/>
      <c r="E81" s="198"/>
    </row>
    <row r="82" spans="1:5" ht="11.25">
      <c r="A82" s="151"/>
      <c r="B82" s="151"/>
      <c r="C82" s="166"/>
      <c r="D82" s="197"/>
      <c r="E82" s="198"/>
    </row>
    <row r="83" spans="1:5" ht="11.25">
      <c r="A83" s="151"/>
      <c r="B83" s="151"/>
      <c r="C83" s="166"/>
      <c r="D83" s="197"/>
      <c r="E83" s="198"/>
    </row>
    <row r="84" spans="1:5" ht="11.25">
      <c r="A84" s="151"/>
      <c r="B84" s="151"/>
      <c r="C84" s="166"/>
      <c r="D84" s="197"/>
      <c r="E84" s="198"/>
    </row>
    <row r="85" spans="1:5" ht="11.25">
      <c r="A85" s="151"/>
      <c r="B85" s="151"/>
      <c r="C85" s="166"/>
      <c r="D85" s="197"/>
      <c r="E85" s="198"/>
    </row>
    <row r="86" spans="1:5" ht="11.25">
      <c r="A86" s="151"/>
      <c r="B86" s="151"/>
      <c r="C86" s="166"/>
      <c r="D86" s="197"/>
      <c r="E86" s="198"/>
    </row>
    <row r="87" spans="1:5" ht="11.25">
      <c r="A87" s="151"/>
      <c r="B87" s="151"/>
      <c r="C87" s="166"/>
      <c r="D87" s="197"/>
      <c r="E87" s="198"/>
    </row>
    <row r="88" spans="1:5" ht="11.25">
      <c r="A88" s="151"/>
      <c r="B88" s="151"/>
      <c r="C88" s="166"/>
      <c r="D88" s="197"/>
      <c r="E88" s="198"/>
    </row>
    <row r="89" spans="1:5" ht="11.25">
      <c r="A89" s="151"/>
      <c r="B89" s="151"/>
      <c r="C89" s="166"/>
      <c r="D89" s="197"/>
      <c r="E89" s="198"/>
    </row>
    <row r="90" spans="1:5" ht="11.25">
      <c r="A90" s="151"/>
      <c r="B90" s="151"/>
      <c r="C90" s="166"/>
      <c r="D90" s="197"/>
      <c r="E90" s="198"/>
    </row>
    <row r="91" spans="1:5" ht="11.25">
      <c r="A91" s="151"/>
      <c r="B91" s="151"/>
      <c r="C91" s="166"/>
      <c r="D91" s="197"/>
      <c r="E91" s="198"/>
    </row>
    <row r="92" spans="1:5" ht="11.25">
      <c r="A92" s="151"/>
      <c r="B92" s="151"/>
      <c r="C92" s="166"/>
      <c r="D92" s="197"/>
      <c r="E92" s="198"/>
    </row>
    <row r="93" spans="1:5" ht="11.25">
      <c r="A93" s="151"/>
      <c r="B93" s="151"/>
      <c r="C93" s="166"/>
      <c r="D93" s="197"/>
      <c r="E93" s="198"/>
    </row>
    <row r="94" spans="1:5" ht="11.25">
      <c r="A94" s="151"/>
      <c r="B94" s="151"/>
      <c r="C94" s="166"/>
      <c r="D94" s="197"/>
      <c r="E94" s="198"/>
    </row>
    <row r="95" spans="1:5" ht="11.25">
      <c r="A95" s="151"/>
      <c r="B95" s="151"/>
      <c r="C95" s="166"/>
      <c r="D95" s="197"/>
      <c r="E95" s="198"/>
    </row>
    <row r="96" spans="1:5" ht="11.25">
      <c r="A96" s="151"/>
      <c r="B96" s="151"/>
      <c r="C96" s="166"/>
      <c r="D96" s="197"/>
      <c r="E96" s="198"/>
    </row>
    <row r="97" spans="1:5" ht="11.25">
      <c r="A97" s="151"/>
      <c r="B97" s="151"/>
      <c r="C97" s="166"/>
      <c r="D97" s="197"/>
      <c r="E97" s="198"/>
    </row>
    <row r="98" spans="1:5" ht="11.25">
      <c r="A98" s="151"/>
      <c r="B98" s="151"/>
      <c r="C98" s="166"/>
      <c r="D98" s="197"/>
      <c r="E98" s="198"/>
    </row>
    <row r="99" spans="1:5" ht="11.25">
      <c r="A99" s="151"/>
      <c r="B99" s="151"/>
      <c r="C99" s="166"/>
      <c r="D99" s="197"/>
      <c r="E99" s="198"/>
    </row>
    <row r="100" spans="1:5" ht="11.25">
      <c r="A100" s="151"/>
      <c r="B100" s="151"/>
      <c r="C100" s="166"/>
      <c r="D100" s="197"/>
      <c r="E100" s="198"/>
    </row>
    <row r="101" spans="1:5" ht="11.25">
      <c r="A101" s="151"/>
      <c r="B101" s="151"/>
      <c r="C101" s="166"/>
      <c r="D101" s="197"/>
      <c r="E101" s="198"/>
    </row>
    <row r="102" spans="1:5" ht="11.25">
      <c r="A102" s="151"/>
      <c r="B102" s="151"/>
      <c r="C102" s="166"/>
      <c r="D102" s="197"/>
      <c r="E102" s="198"/>
    </row>
    <row r="103" spans="1:5" ht="11.25">
      <c r="A103" s="151"/>
      <c r="B103" s="151"/>
      <c r="C103" s="166"/>
      <c r="D103" s="197"/>
      <c r="E103" s="198"/>
    </row>
    <row r="104" spans="1:5" ht="11.25">
      <c r="A104" s="151"/>
      <c r="B104" s="151"/>
      <c r="C104" s="166"/>
      <c r="D104" s="197"/>
      <c r="E104" s="198"/>
    </row>
    <row r="105" spans="1:5" ht="11.25">
      <c r="A105" s="151"/>
      <c r="B105" s="151"/>
      <c r="C105" s="166"/>
      <c r="D105" s="197"/>
      <c r="E105" s="198"/>
    </row>
    <row r="106" spans="1:5" ht="11.25">
      <c r="A106" s="151"/>
      <c r="B106" s="151"/>
      <c r="C106" s="166"/>
      <c r="D106" s="197"/>
      <c r="E106" s="198"/>
    </row>
    <row r="107" spans="1:5" ht="11.25">
      <c r="A107" s="151"/>
      <c r="B107" s="151"/>
      <c r="C107" s="166"/>
      <c r="D107" s="197"/>
      <c r="E107" s="198"/>
    </row>
    <row r="108" spans="1:5" ht="11.25">
      <c r="A108" s="151"/>
      <c r="B108" s="151"/>
      <c r="C108" s="166"/>
      <c r="D108" s="197"/>
      <c r="E108" s="198"/>
    </row>
    <row r="109" spans="1:5" ht="11.25">
      <c r="A109" s="153"/>
      <c r="B109" s="153" t="s">
        <v>282</v>
      </c>
      <c r="C109" s="167">
        <f>SUM(C8:C108)</f>
        <v>289496277.62</v>
      </c>
      <c r="D109" s="167">
        <f>SUM(D8:D108)</f>
        <v>100</v>
      </c>
      <c r="E109" s="181"/>
    </row>
    <row r="110" spans="1:5" ht="11.25">
      <c r="A110" s="199"/>
      <c r="B110" s="199"/>
      <c r="C110" s="200"/>
      <c r="D110" s="201"/>
      <c r="E110" s="202"/>
    </row>
  </sheetData>
  <sheetProtection/>
  <dataValidations count="5">
    <dataValidation allowBlank="1" showInputMessage="1" showErrorMessage="1" prompt="Porcentaje que representa el gasto con respecto del total ejercido." sqref="D7"/>
    <dataValidation allowBlank="1" showInputMessage="1" showErrorMessage="1" prompt="Corresponde al nombre o descripción de la cuenta de acuerdo al Plan de Cuentas emitido por el CONAC." sqref="B7"/>
    <dataValidation allowBlank="1" showInputMessage="1" showErrorMessage="1" prompt="Saldo final del periodo que corresponde la cuenta pública presentada (mensual:  enero, febrero, marzo, etc.; trimestral: 1er, 2do, 3ro. o 4to.)." sqref="C7"/>
    <dataValidation allowBlank="1" showInputMessage="1" showErrorMessage="1" prompt="Justificar aquellas cuentas de gastos que en lo individual representen el 10% o más del total de los gastos." sqref="E7"/>
    <dataValidation allowBlank="1" showInputMessage="1" showErrorMessage="1" prompt="Corresponde al número de la cuenta de acuerdo al Plan de Cuentas emitido por el CONAC." sqref="A7"/>
  </dataValidations>
  <printOptions/>
  <pageMargins left="0.7086614173228347" right="0.7086614173228347" top="0.7480314960629921" bottom="0.7480314960629921" header="0.31496062992125984" footer="0.31496062992125984"/>
  <pageSetup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tabColor rgb="FFCC6600"/>
    <pageSetUpPr fitToPage="1"/>
  </sheetPr>
  <dimension ref="A1:D44"/>
  <sheetViews>
    <sheetView tabSelected="1" zoomScaleSheetLayoutView="100" zoomScalePageLayoutView="0" workbookViewId="0" topLeftCell="A17">
      <selection activeCell="C44" sqref="C44"/>
    </sheetView>
  </sheetViews>
  <sheetFormatPr defaultColWidth="12.8515625" defaultRowHeight="15"/>
  <cols>
    <col min="1" max="1" width="14.7109375" style="2" customWidth="1"/>
    <col min="2" max="2" width="63.7109375" style="2" bestFit="1" customWidth="1"/>
    <col min="3" max="3" width="23.7109375" style="2" customWidth="1"/>
    <col min="4" max="16384" width="12.8515625" style="2" customWidth="1"/>
  </cols>
  <sheetData>
    <row r="1" spans="1:3" ht="34.5" customHeight="1">
      <c r="A1" s="455" t="s">
        <v>158</v>
      </c>
      <c r="B1" s="456"/>
      <c r="C1" s="1"/>
    </row>
    <row r="2" spans="1:2" ht="15" customHeight="1">
      <c r="A2" s="278" t="s">
        <v>156</v>
      </c>
      <c r="B2" s="279" t="s">
        <v>157</v>
      </c>
    </row>
    <row r="3" spans="1:2" ht="11.25">
      <c r="A3" s="212"/>
      <c r="B3" s="216"/>
    </row>
    <row r="4" spans="1:2" ht="11.25">
      <c r="A4" s="213"/>
      <c r="B4" s="217" t="s">
        <v>198</v>
      </c>
    </row>
    <row r="5" spans="1:2" ht="11.25">
      <c r="A5" s="213"/>
      <c r="B5" s="217"/>
    </row>
    <row r="6" spans="1:2" ht="11.25">
      <c r="A6" s="213"/>
      <c r="B6" s="239" t="s">
        <v>0</v>
      </c>
    </row>
    <row r="7" spans="1:2" ht="11.25">
      <c r="A7" s="213" t="s">
        <v>1</v>
      </c>
      <c r="B7" s="218" t="s">
        <v>2</v>
      </c>
    </row>
    <row r="8" spans="1:2" ht="11.25">
      <c r="A8" s="213" t="s">
        <v>3</v>
      </c>
      <c r="B8" s="218" t="s">
        <v>4</v>
      </c>
    </row>
    <row r="9" spans="1:2" ht="11.25">
      <c r="A9" s="213" t="s">
        <v>5</v>
      </c>
      <c r="B9" s="218" t="s">
        <v>6</v>
      </c>
    </row>
    <row r="10" spans="1:2" ht="11.25">
      <c r="A10" s="213" t="s">
        <v>7</v>
      </c>
      <c r="B10" s="218" t="s">
        <v>8</v>
      </c>
    </row>
    <row r="11" spans="1:2" ht="11.25">
      <c r="A11" s="213" t="s">
        <v>9</v>
      </c>
      <c r="B11" s="218" t="s">
        <v>10</v>
      </c>
    </row>
    <row r="12" spans="1:2" ht="11.25">
      <c r="A12" s="213" t="s">
        <v>11</v>
      </c>
      <c r="B12" s="218" t="s">
        <v>12</v>
      </c>
    </row>
    <row r="13" spans="1:2" ht="11.25">
      <c r="A13" s="213" t="s">
        <v>13</v>
      </c>
      <c r="B13" s="218" t="s">
        <v>14</v>
      </c>
    </row>
    <row r="14" spans="1:2" ht="11.25">
      <c r="A14" s="213" t="s">
        <v>15</v>
      </c>
      <c r="B14" s="218" t="s">
        <v>16</v>
      </c>
    </row>
    <row r="15" spans="1:2" ht="11.25">
      <c r="A15" s="213" t="s">
        <v>17</v>
      </c>
      <c r="B15" s="218" t="s">
        <v>18</v>
      </c>
    </row>
    <row r="16" spans="1:2" ht="11.25">
      <c r="A16" s="213" t="s">
        <v>19</v>
      </c>
      <c r="B16" s="218" t="s">
        <v>20</v>
      </c>
    </row>
    <row r="17" spans="1:2" ht="11.25">
      <c r="A17" s="213" t="s">
        <v>21</v>
      </c>
      <c r="B17" s="218" t="s">
        <v>22</v>
      </c>
    </row>
    <row r="18" spans="1:2" ht="11.25">
      <c r="A18" s="213" t="s">
        <v>23</v>
      </c>
      <c r="B18" s="218" t="s">
        <v>24</v>
      </c>
    </row>
    <row r="19" spans="1:2" ht="11.25">
      <c r="A19" s="213" t="s">
        <v>25</v>
      </c>
      <c r="B19" s="218" t="s">
        <v>26</v>
      </c>
    </row>
    <row r="20" spans="1:2" ht="11.25">
      <c r="A20" s="213" t="s">
        <v>27</v>
      </c>
      <c r="B20" s="218" t="s">
        <v>28</v>
      </c>
    </row>
    <row r="21" spans="1:2" ht="11.25">
      <c r="A21" s="213" t="s">
        <v>292</v>
      </c>
      <c r="B21" s="218" t="s">
        <v>29</v>
      </c>
    </row>
    <row r="22" spans="1:2" ht="11.25">
      <c r="A22" s="213" t="s">
        <v>293</v>
      </c>
      <c r="B22" s="218" t="s">
        <v>30</v>
      </c>
    </row>
    <row r="23" spans="1:2" ht="11.25">
      <c r="A23" s="213" t="s">
        <v>294</v>
      </c>
      <c r="B23" s="218" t="s">
        <v>31</v>
      </c>
    </row>
    <row r="24" spans="1:2" ht="11.25">
      <c r="A24" s="213" t="s">
        <v>32</v>
      </c>
      <c r="B24" s="218" t="s">
        <v>33</v>
      </c>
    </row>
    <row r="25" spans="1:2" ht="11.25">
      <c r="A25" s="213" t="s">
        <v>34</v>
      </c>
      <c r="B25" s="218" t="s">
        <v>35</v>
      </c>
    </row>
    <row r="26" spans="1:2" ht="11.25">
      <c r="A26" s="213" t="s">
        <v>36</v>
      </c>
      <c r="B26" s="218" t="s">
        <v>37</v>
      </c>
    </row>
    <row r="27" spans="1:2" ht="11.25">
      <c r="A27" s="213" t="s">
        <v>38</v>
      </c>
      <c r="B27" s="218" t="s">
        <v>39</v>
      </c>
    </row>
    <row r="28" spans="1:2" ht="11.25">
      <c r="A28" s="213" t="s">
        <v>264</v>
      </c>
      <c r="B28" s="218" t="s">
        <v>265</v>
      </c>
    </row>
    <row r="29" spans="1:2" ht="11.25">
      <c r="A29" s="213"/>
      <c r="B29" s="218"/>
    </row>
    <row r="30" spans="1:2" ht="11.25">
      <c r="A30" s="213"/>
      <c r="B30" s="239"/>
    </row>
    <row r="31" spans="1:2" ht="11.25">
      <c r="A31" s="213" t="s">
        <v>214</v>
      </c>
      <c r="B31" s="218" t="s">
        <v>196</v>
      </c>
    </row>
    <row r="32" spans="1:2" ht="11.25">
      <c r="A32" s="213" t="s">
        <v>215</v>
      </c>
      <c r="B32" s="218" t="s">
        <v>197</v>
      </c>
    </row>
    <row r="33" spans="1:2" ht="11.25">
      <c r="A33" s="213"/>
      <c r="B33" s="218"/>
    </row>
    <row r="34" spans="1:2" ht="11.25">
      <c r="A34" s="213"/>
      <c r="B34" s="217" t="s">
        <v>199</v>
      </c>
    </row>
    <row r="35" spans="1:2" ht="11.25">
      <c r="A35" s="213" t="s">
        <v>211</v>
      </c>
      <c r="B35" s="218" t="s">
        <v>41</v>
      </c>
    </row>
    <row r="36" spans="1:2" ht="11.25">
      <c r="A36" s="213"/>
      <c r="B36" s="218" t="s">
        <v>42</v>
      </c>
    </row>
    <row r="37" spans="1:2" ht="12" thickBot="1">
      <c r="A37" s="214"/>
      <c r="B37" s="215"/>
    </row>
    <row r="39" spans="1:4" ht="11.25">
      <c r="A39" s="329" t="s">
        <v>324</v>
      </c>
      <c r="B39" s="330"/>
      <c r="C39" s="330"/>
      <c r="D39" s="331"/>
    </row>
    <row r="40" spans="1:4" ht="11.25">
      <c r="A40" s="332"/>
      <c r="B40" s="330"/>
      <c r="C40" s="330"/>
      <c r="D40" s="331"/>
    </row>
    <row r="41" spans="1:4" ht="11.25">
      <c r="A41" s="333"/>
      <c r="B41" s="334"/>
      <c r="C41" s="333"/>
      <c r="D41" s="333"/>
    </row>
    <row r="42" spans="1:4" ht="11.25">
      <c r="A42" s="335"/>
      <c r="B42" s="333"/>
      <c r="C42" s="333"/>
      <c r="D42" s="333"/>
    </row>
    <row r="43" spans="1:3" ht="11.25">
      <c r="A43" s="335"/>
      <c r="B43" s="333"/>
      <c r="C43" s="335"/>
    </row>
    <row r="44" spans="1:3" ht="11.25">
      <c r="A44" s="335"/>
      <c r="B44" s="336"/>
      <c r="C44" s="336"/>
    </row>
  </sheetData>
  <sheetProtection sheet="1" objects="1" scenarios="1" autoFilter="0"/>
  <mergeCells count="1">
    <mergeCell ref="A1:B1"/>
  </mergeCells>
  <printOptions horizontalCentered="1"/>
  <pageMargins left="0.11811023622047245" right="0.11811023622047245" top="0.5511811023622047" bottom="0.35433070866141736" header="0.31496062992125984" footer="0.31496062992125984"/>
  <pageSetup fitToHeight="1" fitToWidth="1"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14"/>
  <sheetViews>
    <sheetView zoomScaleSheetLayoutView="100" zoomScalePageLayoutView="0" workbookViewId="0" topLeftCell="A1">
      <selection activeCell="A8" sqref="A8:E9"/>
    </sheetView>
  </sheetViews>
  <sheetFormatPr defaultColWidth="11.421875" defaultRowHeight="15"/>
  <cols>
    <col min="1" max="1" width="20.7109375" style="8" customWidth="1"/>
    <col min="2" max="2" width="50.7109375" style="8" customWidth="1"/>
    <col min="3" max="5" width="17.7109375" style="9" customWidth="1"/>
    <col min="6" max="7" width="17.7109375" style="8" customWidth="1"/>
    <col min="8" max="16384" width="11.421875" style="8" customWidth="1"/>
  </cols>
  <sheetData>
    <row r="1" spans="1:7" s="42" customFormat="1" ht="11.25" customHeight="1">
      <c r="A1" s="73" t="s">
        <v>43</v>
      </c>
      <c r="B1" s="73"/>
      <c r="C1" s="43"/>
      <c r="D1" s="43"/>
      <c r="E1" s="43"/>
      <c r="F1" s="103"/>
      <c r="G1" s="7"/>
    </row>
    <row r="2" spans="1:5" s="42" customFormat="1" ht="11.25" customHeight="1">
      <c r="A2" s="73" t="s">
        <v>0</v>
      </c>
      <c r="B2" s="73"/>
      <c r="C2" s="43"/>
      <c r="D2" s="43"/>
      <c r="E2" s="43"/>
    </row>
    <row r="3" spans="3:5" s="42" customFormat="1" ht="11.25">
      <c r="C3" s="43"/>
      <c r="D3" s="43"/>
      <c r="E3" s="43"/>
    </row>
    <row r="4" spans="3:5" s="42" customFormat="1" ht="11.25">
      <c r="C4" s="43"/>
      <c r="D4" s="43"/>
      <c r="E4" s="43"/>
    </row>
    <row r="5" spans="1:7" s="42" customFormat="1" ht="11.25" customHeight="1">
      <c r="A5" s="10" t="s">
        <v>140</v>
      </c>
      <c r="B5" s="10"/>
      <c r="C5" s="43"/>
      <c r="D5" s="43"/>
      <c r="E5" s="43"/>
      <c r="G5" s="12" t="s">
        <v>116</v>
      </c>
    </row>
    <row r="6" spans="1:5" s="83" customFormat="1" ht="11.25">
      <c r="A6" s="45"/>
      <c r="B6" s="45"/>
      <c r="C6" s="80"/>
      <c r="D6" s="82"/>
      <c r="E6" s="82"/>
    </row>
    <row r="7" spans="1:7" ht="15" customHeight="1">
      <c r="A7" s="15" t="s">
        <v>46</v>
      </c>
      <c r="B7" s="16" t="s">
        <v>47</v>
      </c>
      <c r="C7" s="58" t="s">
        <v>75</v>
      </c>
      <c r="D7" s="58" t="s">
        <v>76</v>
      </c>
      <c r="E7" s="104" t="s">
        <v>117</v>
      </c>
      <c r="F7" s="52" t="s">
        <v>49</v>
      </c>
      <c r="G7" s="52" t="s">
        <v>89</v>
      </c>
    </row>
    <row r="8" spans="1:7" ht="11.25">
      <c r="A8" s="377" t="s">
        <v>802</v>
      </c>
      <c r="B8" s="337" t="s">
        <v>803</v>
      </c>
      <c r="C8" s="378">
        <v>4610300.6</v>
      </c>
      <c r="D8" s="378">
        <v>4610300.6</v>
      </c>
      <c r="E8" s="344">
        <f>+D8-C8</f>
        <v>0</v>
      </c>
      <c r="F8" s="178"/>
      <c r="G8" s="173"/>
    </row>
    <row r="9" spans="1:7" ht="11.25">
      <c r="A9" s="377" t="s">
        <v>804</v>
      </c>
      <c r="B9" s="337" t="s">
        <v>805</v>
      </c>
      <c r="C9" s="379">
        <v>380667818.25</v>
      </c>
      <c r="D9" s="378">
        <v>383017374.66</v>
      </c>
      <c r="E9" s="344">
        <f>+D9-C9</f>
        <v>2349556.410000026</v>
      </c>
      <c r="F9" s="166"/>
      <c r="G9" s="173"/>
    </row>
    <row r="10" spans="1:7" ht="11.25">
      <c r="A10" s="151"/>
      <c r="B10" s="151"/>
      <c r="C10" s="166"/>
      <c r="D10" s="166"/>
      <c r="E10" s="166"/>
      <c r="F10" s="173"/>
      <c r="G10" s="173"/>
    </row>
    <row r="11" spans="1:7" ht="11.25">
      <c r="A11" s="151"/>
      <c r="B11" s="151"/>
      <c r="C11" s="166"/>
      <c r="D11" s="166"/>
      <c r="E11" s="166"/>
      <c r="F11" s="173"/>
      <c r="G11" s="173"/>
    </row>
    <row r="12" spans="1:7" ht="11.25">
      <c r="A12" s="151"/>
      <c r="B12" s="151"/>
      <c r="C12" s="166"/>
      <c r="D12" s="166"/>
      <c r="E12" s="166"/>
      <c r="F12" s="173"/>
      <c r="G12" s="173"/>
    </row>
    <row r="13" spans="1:7" ht="11.25">
      <c r="A13" s="151"/>
      <c r="B13" s="151"/>
      <c r="C13" s="166"/>
      <c r="D13" s="166"/>
      <c r="E13" s="166"/>
      <c r="F13" s="173"/>
      <c r="G13" s="173"/>
    </row>
    <row r="14" spans="1:7" ht="11.25">
      <c r="A14" s="170"/>
      <c r="B14" s="153" t="s">
        <v>283</v>
      </c>
      <c r="C14" s="143">
        <f>SUM(C8:C13)</f>
        <v>385278118.85</v>
      </c>
      <c r="D14" s="143">
        <f>SUM(D8:D13)</f>
        <v>387627675.26000005</v>
      </c>
      <c r="E14" s="146">
        <f>SUM(E8:E13)</f>
        <v>2349556.410000026</v>
      </c>
      <c r="F14" s="203"/>
      <c r="G14" s="203"/>
    </row>
  </sheetData>
  <sheetProtection/>
  <dataValidations count="7">
    <dataValidation allowBlank="1" showInputMessage="1" showErrorMessage="1" prompt="Procedencia de los recursos: Estatal o Municipal." sqref="G7"/>
    <dataValidation allowBlank="1" showInputMessage="1" showErrorMessage="1" prompt="Tipo de patrimonio clasificado de acuerdo al Plan de Cuentas emitido por el CONAC: Aportaciones, Donaciones de Capital y/o Actualización de la Hacienda Pública/Patrimonio." sqref="F7"/>
    <dataValidation allowBlank="1" showInputMessage="1" showErrorMessage="1" prompt="Corresponde al nombre o descripción de la cuenta de acuerdo al Plan de Cuentas emitido por el CONAC." sqref="B7"/>
    <dataValidation allowBlank="1" showInputMessage="1" showErrorMessage="1" prompt="Saldo al 31 de diciembre del año anterior a la cuenta pública que se presenta." sqref="C7"/>
    <dataValidation allowBlank="1" showInputMessage="1" showErrorMessage="1" prompt="Variación (aumento o disminución) del patrimonio en el periodo, (diferencia entre saldo final y el saldo inicial)." sqref="E7"/>
    <dataValidation allowBlank="1" showInputMessage="1" showErrorMessage="1" prompt="Importe final del periodo que corresponde la cuenta pública presentada (mensual:  enero, febrero, marzo, etc.; trimestral: 1er, 2do, 3ro. o 4to.)." sqref="D7"/>
    <dataValidation allowBlank="1" showInputMessage="1" showErrorMessage="1" prompt="Corresponde al número de la cuenta de acuerdo al Plan de Cuentas emitido por el CONAC." sqref="A7"/>
  </dataValidations>
  <printOptions/>
  <pageMargins left="0.7086614173228347" right="0.7086614173228347" top="0.7480314960629921" bottom="0.7480314960629921" header="0.31496062992125984" footer="0.31496062992125984"/>
  <pageSetup horizontalDpi="600" verticalDpi="600" orientation="landscape" scale="75" r:id="rId1"/>
</worksheet>
</file>

<file path=xl/worksheets/sheet21.xml><?xml version="1.0" encoding="utf-8"?>
<worksheet xmlns="http://schemas.openxmlformats.org/spreadsheetml/2006/main" xmlns:r="http://schemas.openxmlformats.org/officeDocument/2006/relationships">
  <dimension ref="A1:F35"/>
  <sheetViews>
    <sheetView zoomScaleSheetLayoutView="100" zoomScalePageLayoutView="0" workbookViewId="0" topLeftCell="A32">
      <selection activeCell="C36" sqref="C36"/>
    </sheetView>
  </sheetViews>
  <sheetFormatPr defaultColWidth="11.421875" defaultRowHeight="15"/>
  <cols>
    <col min="1" max="1" width="20.7109375" style="8" customWidth="1"/>
    <col min="2" max="2" width="50.7109375" style="8" customWidth="1"/>
    <col min="3" max="5" width="17.7109375" style="9" customWidth="1"/>
    <col min="6" max="6" width="17.7109375" style="8" customWidth="1"/>
    <col min="7" max="16384" width="11.421875" style="8" customWidth="1"/>
  </cols>
  <sheetData>
    <row r="1" spans="1:6" s="42" customFormat="1" ht="11.25">
      <c r="A1" s="73" t="s">
        <v>43</v>
      </c>
      <c r="B1" s="73"/>
      <c r="C1" s="43"/>
      <c r="D1" s="43"/>
      <c r="E1" s="43"/>
      <c r="F1" s="7"/>
    </row>
    <row r="2" spans="1:5" s="42" customFormat="1" ht="11.25">
      <c r="A2" s="73" t="s">
        <v>0</v>
      </c>
      <c r="B2" s="73"/>
      <c r="C2" s="43"/>
      <c r="D2" s="43"/>
      <c r="E2" s="43"/>
    </row>
    <row r="3" spans="3:5" s="42" customFormat="1" ht="11.25">
      <c r="C3" s="43"/>
      <c r="D3" s="43"/>
      <c r="E3" s="43"/>
    </row>
    <row r="4" spans="3:5" s="42" customFormat="1" ht="11.25">
      <c r="C4" s="43"/>
      <c r="D4" s="43"/>
      <c r="E4" s="43"/>
    </row>
    <row r="5" spans="1:6" s="42" customFormat="1" ht="11.25" customHeight="1">
      <c r="A5" s="10" t="s">
        <v>141</v>
      </c>
      <c r="B5" s="10"/>
      <c r="C5" s="43"/>
      <c r="D5" s="43"/>
      <c r="E5" s="43"/>
      <c r="F5" s="12" t="s">
        <v>118</v>
      </c>
    </row>
    <row r="6" spans="1:5" s="83" customFormat="1" ht="11.25">
      <c r="A6" s="45"/>
      <c r="B6" s="45"/>
      <c r="C6" s="80"/>
      <c r="D6" s="82"/>
      <c r="E6" s="82"/>
    </row>
    <row r="7" spans="1:6" ht="15" customHeight="1">
      <c r="A7" s="15" t="s">
        <v>46</v>
      </c>
      <c r="B7" s="16" t="s">
        <v>47</v>
      </c>
      <c r="C7" s="58" t="s">
        <v>75</v>
      </c>
      <c r="D7" s="58" t="s">
        <v>76</v>
      </c>
      <c r="E7" s="104" t="s">
        <v>117</v>
      </c>
      <c r="F7" s="104" t="s">
        <v>89</v>
      </c>
    </row>
    <row r="8" spans="1:6" s="282" customFormat="1" ht="15" customHeight="1">
      <c r="A8" s="380" t="s">
        <v>806</v>
      </c>
      <c r="B8" s="381" t="s">
        <v>807</v>
      </c>
      <c r="C8" s="382">
        <v>0</v>
      </c>
      <c r="D8" s="166">
        <v>190038266.2</v>
      </c>
      <c r="E8" s="166">
        <f>+D8-C8</f>
        <v>190038266.2</v>
      </c>
      <c r="F8" s="104"/>
    </row>
    <row r="9" spans="1:6" s="282" customFormat="1" ht="15" customHeight="1">
      <c r="A9" s="380" t="s">
        <v>808</v>
      </c>
      <c r="B9" s="381" t="s">
        <v>809</v>
      </c>
      <c r="C9" s="383">
        <v>-11079326.37</v>
      </c>
      <c r="D9" s="383">
        <v>-11079326.37</v>
      </c>
      <c r="E9" s="166">
        <f aca="true" t="shared" si="0" ref="E9:E32">+D9-C9</f>
        <v>0</v>
      </c>
      <c r="F9" s="104"/>
    </row>
    <row r="10" spans="1:6" s="282" customFormat="1" ht="15" customHeight="1">
      <c r="A10" s="380" t="s">
        <v>810</v>
      </c>
      <c r="B10" s="381" t="s">
        <v>811</v>
      </c>
      <c r="C10" s="383">
        <v>-786453.13</v>
      </c>
      <c r="D10" s="383">
        <v>-786453.13</v>
      </c>
      <c r="E10" s="166">
        <f t="shared" si="0"/>
        <v>0</v>
      </c>
      <c r="F10" s="104"/>
    </row>
    <row r="11" spans="1:6" s="282" customFormat="1" ht="15" customHeight="1">
      <c r="A11" s="380" t="s">
        <v>812</v>
      </c>
      <c r="B11" s="381" t="s">
        <v>813</v>
      </c>
      <c r="C11" s="383">
        <v>-6725771.83</v>
      </c>
      <c r="D11" s="383">
        <v>-6725771.83</v>
      </c>
      <c r="E11" s="166">
        <f t="shared" si="0"/>
        <v>0</v>
      </c>
      <c r="F11" s="104"/>
    </row>
    <row r="12" spans="1:6" s="282" customFormat="1" ht="15" customHeight="1">
      <c r="A12" s="380" t="s">
        <v>814</v>
      </c>
      <c r="B12" s="381" t="s">
        <v>815</v>
      </c>
      <c r="C12" s="383">
        <v>-3042796.84</v>
      </c>
      <c r="D12" s="383">
        <v>-3042796.84</v>
      </c>
      <c r="E12" s="166">
        <f t="shared" si="0"/>
        <v>0</v>
      </c>
      <c r="F12" s="104"/>
    </row>
    <row r="13" spans="1:6" ht="11.25">
      <c r="A13" s="380" t="s">
        <v>816</v>
      </c>
      <c r="B13" s="381" t="s">
        <v>817</v>
      </c>
      <c r="C13" s="384">
        <v>6572695.93</v>
      </c>
      <c r="D13" s="384">
        <v>6572695.93</v>
      </c>
      <c r="E13" s="344">
        <f t="shared" si="0"/>
        <v>0</v>
      </c>
      <c r="F13" s="208"/>
    </row>
    <row r="14" spans="1:6" ht="11.25">
      <c r="A14" s="380" t="s">
        <v>818</v>
      </c>
      <c r="B14" s="381" t="s">
        <v>819</v>
      </c>
      <c r="C14" s="384">
        <v>13859640.23</v>
      </c>
      <c r="D14" s="384">
        <v>13859640.23</v>
      </c>
      <c r="E14" s="344">
        <f t="shared" si="0"/>
        <v>0</v>
      </c>
      <c r="F14" s="208"/>
    </row>
    <row r="15" spans="1:6" ht="11.25">
      <c r="A15" s="380" t="s">
        <v>820</v>
      </c>
      <c r="B15" s="381" t="s">
        <v>821</v>
      </c>
      <c r="C15" s="384">
        <v>25876633.9</v>
      </c>
      <c r="D15" s="384">
        <v>25876633.9</v>
      </c>
      <c r="E15" s="344">
        <f t="shared" si="0"/>
        <v>0</v>
      </c>
      <c r="F15" s="208"/>
    </row>
    <row r="16" spans="1:6" ht="11.25">
      <c r="A16" s="380" t="s">
        <v>822</v>
      </c>
      <c r="B16" s="381" t="s">
        <v>823</v>
      </c>
      <c r="C16" s="384">
        <v>29092886.86</v>
      </c>
      <c r="D16" s="384">
        <v>29092886.86</v>
      </c>
      <c r="E16" s="344">
        <f t="shared" si="0"/>
        <v>0</v>
      </c>
      <c r="F16" s="208"/>
    </row>
    <row r="17" spans="1:6" ht="11.25">
      <c r="A17" s="380" t="s">
        <v>824</v>
      </c>
      <c r="B17" s="381" t="s">
        <v>825</v>
      </c>
      <c r="C17" s="384">
        <v>49059896.93</v>
      </c>
      <c r="D17" s="384">
        <v>49059896.93</v>
      </c>
      <c r="E17" s="344">
        <f t="shared" si="0"/>
        <v>0</v>
      </c>
      <c r="F17" s="208"/>
    </row>
    <row r="18" spans="1:6" ht="11.25">
      <c r="A18" s="380" t="s">
        <v>826</v>
      </c>
      <c r="B18" s="381" t="s">
        <v>827</v>
      </c>
      <c r="C18" s="384">
        <v>35630770.62</v>
      </c>
      <c r="D18" s="384">
        <v>35630770.62</v>
      </c>
      <c r="E18" s="344">
        <f t="shared" si="0"/>
        <v>0</v>
      </c>
      <c r="F18" s="208"/>
    </row>
    <row r="19" spans="1:6" s="282" customFormat="1" ht="11.25">
      <c r="A19" s="380" t="s">
        <v>828</v>
      </c>
      <c r="B19" s="381" t="s">
        <v>829</v>
      </c>
      <c r="C19" s="384">
        <v>25230787.8</v>
      </c>
      <c r="D19" s="384">
        <v>25230787.8</v>
      </c>
      <c r="E19" s="344">
        <f t="shared" si="0"/>
        <v>0</v>
      </c>
      <c r="F19" s="208"/>
    </row>
    <row r="20" spans="1:6" s="282" customFormat="1" ht="11.25">
      <c r="A20" s="380" t="s">
        <v>830</v>
      </c>
      <c r="B20" s="381" t="s">
        <v>831</v>
      </c>
      <c r="C20" s="384">
        <v>52957789.16</v>
      </c>
      <c r="D20" s="384">
        <v>52957789.16</v>
      </c>
      <c r="E20" s="344">
        <f t="shared" si="0"/>
        <v>0</v>
      </c>
      <c r="F20" s="208"/>
    </row>
    <row r="21" spans="1:6" s="282" customFormat="1" ht="11.25">
      <c r="A21" s="380" t="s">
        <v>832</v>
      </c>
      <c r="B21" s="381" t="s">
        <v>833</v>
      </c>
      <c r="C21" s="384">
        <v>49658179.83</v>
      </c>
      <c r="D21" s="384">
        <v>49658179.83</v>
      </c>
      <c r="E21" s="344">
        <f t="shared" si="0"/>
        <v>0</v>
      </c>
      <c r="F21" s="208"/>
    </row>
    <row r="22" spans="1:6" s="282" customFormat="1" ht="11.25">
      <c r="A22" s="380" t="s">
        <v>834</v>
      </c>
      <c r="B22" s="381" t="s">
        <v>835</v>
      </c>
      <c r="C22" s="384">
        <v>39722068.16</v>
      </c>
      <c r="D22" s="384">
        <v>39722068.16</v>
      </c>
      <c r="E22" s="344">
        <f t="shared" si="0"/>
        <v>0</v>
      </c>
      <c r="F22" s="208"/>
    </row>
    <row r="23" spans="1:6" s="282" customFormat="1" ht="11.25">
      <c r="A23" s="380" t="s">
        <v>836</v>
      </c>
      <c r="B23" s="381" t="s">
        <v>837</v>
      </c>
      <c r="C23" s="384">
        <v>88215002.82</v>
      </c>
      <c r="D23" s="384">
        <v>88215002.82</v>
      </c>
      <c r="E23" s="344">
        <f t="shared" si="0"/>
        <v>0</v>
      </c>
      <c r="F23" s="208"/>
    </row>
    <row r="24" spans="1:6" s="282" customFormat="1" ht="11.25">
      <c r="A24" s="380" t="s">
        <v>838</v>
      </c>
      <c r="B24" s="381" t="s">
        <v>839</v>
      </c>
      <c r="C24" s="384">
        <v>68881865</v>
      </c>
      <c r="D24" s="384">
        <v>68881865</v>
      </c>
      <c r="E24" s="344">
        <f t="shared" si="0"/>
        <v>0</v>
      </c>
      <c r="F24" s="208"/>
    </row>
    <row r="25" spans="1:6" s="282" customFormat="1" ht="11.25">
      <c r="A25" s="380" t="s">
        <v>840</v>
      </c>
      <c r="B25" s="381" t="s">
        <v>841</v>
      </c>
      <c r="C25" s="384">
        <v>49774693.28</v>
      </c>
      <c r="D25" s="384">
        <v>49774693.28</v>
      </c>
      <c r="E25" s="344">
        <f t="shared" si="0"/>
        <v>0</v>
      </c>
      <c r="F25" s="208"/>
    </row>
    <row r="26" spans="1:6" ht="11.25">
      <c r="A26" s="380" t="s">
        <v>842</v>
      </c>
      <c r="B26" s="381" t="s">
        <v>843</v>
      </c>
      <c r="C26" s="384">
        <v>17169513.12</v>
      </c>
      <c r="D26" s="384">
        <v>17169513.12</v>
      </c>
      <c r="E26" s="344">
        <f t="shared" si="0"/>
        <v>0</v>
      </c>
      <c r="F26" s="208"/>
    </row>
    <row r="27" spans="1:6" ht="11.25">
      <c r="A27" s="380">
        <v>322002013</v>
      </c>
      <c r="B27" s="381" t="s">
        <v>844</v>
      </c>
      <c r="C27" s="384">
        <v>18710345.98</v>
      </c>
      <c r="D27" s="384">
        <v>18710345.98</v>
      </c>
      <c r="E27" s="344">
        <f t="shared" si="0"/>
        <v>0</v>
      </c>
      <c r="F27" s="208"/>
    </row>
    <row r="28" spans="1:6" ht="11.25">
      <c r="A28" s="380">
        <v>322002014</v>
      </c>
      <c r="B28" s="381" t="s">
        <v>845</v>
      </c>
      <c r="C28" s="384">
        <v>84461896.55</v>
      </c>
      <c r="D28" s="384">
        <v>84461896.55</v>
      </c>
      <c r="E28" s="344">
        <f t="shared" si="0"/>
        <v>0</v>
      </c>
      <c r="F28" s="208"/>
    </row>
    <row r="29" spans="1:6" ht="11.25">
      <c r="A29" s="380">
        <v>322002015</v>
      </c>
      <c r="B29" s="381" t="s">
        <v>846</v>
      </c>
      <c r="C29" s="382">
        <v>218569753.18</v>
      </c>
      <c r="D29" s="384">
        <v>216548882.1</v>
      </c>
      <c r="E29" s="344">
        <f t="shared" si="0"/>
        <v>-2020871.080000013</v>
      </c>
      <c r="F29" s="208"/>
    </row>
    <row r="30" spans="1:6" ht="11.25">
      <c r="A30" s="380" t="s">
        <v>847</v>
      </c>
      <c r="B30" s="381" t="s">
        <v>848</v>
      </c>
      <c r="C30" s="383">
        <v>80028.1</v>
      </c>
      <c r="D30" s="384">
        <v>80028.1</v>
      </c>
      <c r="E30" s="344">
        <f t="shared" si="0"/>
        <v>0</v>
      </c>
      <c r="F30" s="208"/>
    </row>
    <row r="31" spans="1:6" ht="11.25">
      <c r="A31" s="380" t="s">
        <v>849</v>
      </c>
      <c r="B31" s="381" t="s">
        <v>491</v>
      </c>
      <c r="C31" s="343">
        <v>4984905.51</v>
      </c>
      <c r="D31" s="384">
        <v>4984905.51</v>
      </c>
      <c r="E31" s="344">
        <f t="shared" si="0"/>
        <v>0</v>
      </c>
      <c r="F31" s="208"/>
    </row>
    <row r="32" spans="1:6" ht="11.25">
      <c r="A32" s="380">
        <v>325200001</v>
      </c>
      <c r="B32" s="370" t="s">
        <v>850</v>
      </c>
      <c r="C32" s="385">
        <v>110774.08</v>
      </c>
      <c r="D32" s="384">
        <v>130388.58</v>
      </c>
      <c r="E32" s="344">
        <f t="shared" si="0"/>
        <v>19614.5</v>
      </c>
      <c r="F32" s="208"/>
    </row>
    <row r="33" spans="1:6" ht="11.25">
      <c r="A33" s="151"/>
      <c r="B33" s="151"/>
      <c r="C33" s="166"/>
      <c r="D33" s="166"/>
      <c r="E33" s="166"/>
      <c r="F33" s="208"/>
    </row>
    <row r="34" spans="1:6" ht="11.25">
      <c r="A34" s="151"/>
      <c r="B34" s="151"/>
      <c r="C34" s="166"/>
      <c r="D34" s="166"/>
      <c r="E34" s="166"/>
      <c r="F34" s="208"/>
    </row>
    <row r="35" spans="1:6" ht="11.25">
      <c r="A35" s="153"/>
      <c r="B35" s="153" t="s">
        <v>284</v>
      </c>
      <c r="C35" s="167">
        <f>SUM(C8:C34)</f>
        <v>856985778.8700001</v>
      </c>
      <c r="D35" s="167">
        <f>SUM(D8:D34)</f>
        <v>1045022788.49</v>
      </c>
      <c r="E35" s="167">
        <f>SUM(E8:E34)</f>
        <v>188037009.61999997</v>
      </c>
      <c r="F35" s="153"/>
    </row>
  </sheetData>
  <sheetProtection/>
  <protectedRanges>
    <protectedRange sqref="F35" name="Rango1"/>
  </protectedRanges>
  <dataValidations count="6">
    <dataValidation allowBlank="1" showInputMessage="1" showErrorMessage="1" prompt="Procedencia de los recursos que modifican al patrimonio generado: Estatal o Municipal." sqref="F7:F12"/>
    <dataValidation allowBlank="1" showInputMessage="1" showErrorMessage="1" prompt="Variación (aumento o disminución) del patrimonio en el periodo, (diferencia entre saldo final y el saldo inicial)." sqref="E7"/>
    <dataValidation allowBlank="1" showInputMessage="1" showErrorMessage="1" prompt="Saldo al 31 de diciembre del año anterior a la cuenta pública que se presenta." sqref="C7"/>
    <dataValidation allowBlank="1" showInputMessage="1" showErrorMessage="1" prompt="Corresponde al nombre o descripción de la cuenta de acuerdo al Plan de Cuentas emitido por el CONAC." sqref="B7"/>
    <dataValidation allowBlank="1" showInputMessage="1" showErrorMessage="1" prompt="Importe final del periodo que corresponde la cuenta pública presentada (mensual:  enero, febrero, marzo, etc.; trimestral: 1er, 2do, 3ro. o 4to.)." sqref="D7"/>
    <dataValidation allowBlank="1" showInputMessage="1" showErrorMessage="1" prompt="Corresponde al número de la cuenta de acuerdo al Plan de Cuentas emitido por el CONAC." sqref="A7"/>
  </dataValidations>
  <printOptions/>
  <pageMargins left="0.7" right="0.7" top="0.75" bottom="0.75" header="0.3" footer="0.3"/>
  <pageSetup horizontalDpi="600" verticalDpi="600" orientation="portrait" scale="61" r:id="rId1"/>
</worksheet>
</file>

<file path=xl/worksheets/sheet22.xml><?xml version="1.0" encoding="utf-8"?>
<worksheet xmlns="http://schemas.openxmlformats.org/spreadsheetml/2006/main" xmlns:r="http://schemas.openxmlformats.org/officeDocument/2006/relationships">
  <sheetPr>
    <pageSetUpPr fitToPage="1"/>
  </sheetPr>
  <dimension ref="A1:E163"/>
  <sheetViews>
    <sheetView zoomScaleSheetLayoutView="100" zoomScalePageLayoutView="0" workbookViewId="0" topLeftCell="A131">
      <selection activeCell="E161" sqref="E161"/>
    </sheetView>
  </sheetViews>
  <sheetFormatPr defaultColWidth="11.421875" defaultRowHeight="15"/>
  <cols>
    <col min="1" max="1" width="20.7109375" style="155" customWidth="1"/>
    <col min="2" max="2" width="50.7109375" style="155" customWidth="1"/>
    <col min="3" max="5" width="17.7109375" style="120" customWidth="1"/>
    <col min="6" max="16384" width="11.421875" style="8" customWidth="1"/>
  </cols>
  <sheetData>
    <row r="1" spans="1:5" s="42" customFormat="1" ht="11.25">
      <c r="A1" s="73" t="s">
        <v>43</v>
      </c>
      <c r="B1" s="73"/>
      <c r="C1" s="74"/>
      <c r="D1" s="74"/>
      <c r="E1" s="32"/>
    </row>
    <row r="2" spans="1:5" s="42" customFormat="1" ht="11.25">
      <c r="A2" s="73" t="s">
        <v>0</v>
      </c>
      <c r="B2" s="73"/>
      <c r="C2" s="74"/>
      <c r="D2" s="74"/>
      <c r="E2" s="74"/>
    </row>
    <row r="3" spans="3:5" s="42" customFormat="1" ht="11.25">
      <c r="C3" s="74"/>
      <c r="D3" s="74"/>
      <c r="E3" s="74"/>
    </row>
    <row r="4" spans="3:5" s="42" customFormat="1" ht="11.25">
      <c r="C4" s="74"/>
      <c r="D4" s="74"/>
      <c r="E4" s="74"/>
    </row>
    <row r="5" spans="1:5" s="42" customFormat="1" ht="11.25" customHeight="1">
      <c r="A5" s="66" t="s">
        <v>155</v>
      </c>
      <c r="C5" s="74"/>
      <c r="D5" s="74"/>
      <c r="E5" s="268" t="s">
        <v>119</v>
      </c>
    </row>
    <row r="6" spans="1:5" s="83" customFormat="1" ht="11.25">
      <c r="A6" s="28"/>
      <c r="B6" s="28"/>
      <c r="C6" s="105"/>
      <c r="D6" s="106"/>
      <c r="E6" s="106"/>
    </row>
    <row r="7" spans="1:5" ht="15" customHeight="1">
      <c r="A7" s="15" t="s">
        <v>46</v>
      </c>
      <c r="B7" s="16" t="s">
        <v>47</v>
      </c>
      <c r="C7" s="58" t="s">
        <v>75</v>
      </c>
      <c r="D7" s="58" t="s">
        <v>76</v>
      </c>
      <c r="E7" s="58" t="s">
        <v>77</v>
      </c>
    </row>
    <row r="8" spans="1:5" ht="11.25">
      <c r="A8" s="380" t="s">
        <v>851</v>
      </c>
      <c r="B8" s="337" t="s">
        <v>852</v>
      </c>
      <c r="C8" s="369">
        <v>113329.62</v>
      </c>
      <c r="D8" s="342">
        <v>0</v>
      </c>
      <c r="E8" s="344">
        <f aca="true" t="shared" si="0" ref="E8:E26">+D8-C8</f>
        <v>-113329.62</v>
      </c>
    </row>
    <row r="9" spans="1:5" ht="11.25">
      <c r="A9" s="380" t="s">
        <v>853</v>
      </c>
      <c r="B9" s="337" t="s">
        <v>854</v>
      </c>
      <c r="C9" s="369">
        <v>1000</v>
      </c>
      <c r="D9" s="346">
        <v>500</v>
      </c>
      <c r="E9" s="344">
        <f t="shared" si="0"/>
        <v>-500</v>
      </c>
    </row>
    <row r="10" spans="1:5" ht="11.25">
      <c r="A10" s="380" t="s">
        <v>855</v>
      </c>
      <c r="B10" s="337" t="s">
        <v>856</v>
      </c>
      <c r="C10" s="369">
        <v>300</v>
      </c>
      <c r="D10" s="346">
        <v>0</v>
      </c>
      <c r="E10" s="344">
        <f t="shared" si="0"/>
        <v>-300</v>
      </c>
    </row>
    <row r="11" spans="1:5" ht="11.25">
      <c r="A11" s="380" t="s">
        <v>857</v>
      </c>
      <c r="B11" s="337" t="s">
        <v>858</v>
      </c>
      <c r="C11" s="369">
        <v>500</v>
      </c>
      <c r="D11" s="346">
        <v>500</v>
      </c>
      <c r="E11" s="344">
        <f t="shared" si="0"/>
        <v>0</v>
      </c>
    </row>
    <row r="12" spans="1:5" ht="11.25">
      <c r="A12" s="380" t="s">
        <v>859</v>
      </c>
      <c r="B12" s="337" t="s">
        <v>860</v>
      </c>
      <c r="C12" s="369">
        <v>500</v>
      </c>
      <c r="D12" s="346">
        <v>500</v>
      </c>
      <c r="E12" s="344">
        <f t="shared" si="0"/>
        <v>0</v>
      </c>
    </row>
    <row r="13" spans="1:5" ht="11.25">
      <c r="A13" s="380" t="s">
        <v>861</v>
      </c>
      <c r="B13" s="337" t="s">
        <v>862</v>
      </c>
      <c r="C13" s="369">
        <v>500</v>
      </c>
      <c r="D13" s="346">
        <v>500</v>
      </c>
      <c r="E13" s="344">
        <f t="shared" si="0"/>
        <v>0</v>
      </c>
    </row>
    <row r="14" spans="1:5" ht="11.25">
      <c r="A14" s="380" t="s">
        <v>863</v>
      </c>
      <c r="B14" s="337" t="s">
        <v>864</v>
      </c>
      <c r="C14" s="369">
        <v>500</v>
      </c>
      <c r="D14" s="386">
        <v>0</v>
      </c>
      <c r="E14" s="344">
        <f t="shared" si="0"/>
        <v>-500</v>
      </c>
    </row>
    <row r="15" spans="1:5" ht="11.25">
      <c r="A15" s="387">
        <v>1.11100047E+17</v>
      </c>
      <c r="B15" s="337" t="s">
        <v>865</v>
      </c>
      <c r="C15" s="369">
        <v>500</v>
      </c>
      <c r="D15" s="346">
        <v>500</v>
      </c>
      <c r="E15" s="344">
        <f t="shared" si="0"/>
        <v>0</v>
      </c>
    </row>
    <row r="16" spans="1:5" ht="11.25">
      <c r="A16" s="387">
        <v>1.1110005E+17</v>
      </c>
      <c r="B16" s="337" t="s">
        <v>563</v>
      </c>
      <c r="C16" s="369">
        <v>0</v>
      </c>
      <c r="D16" s="346">
        <v>563000</v>
      </c>
      <c r="E16" s="344">
        <f t="shared" si="0"/>
        <v>563000</v>
      </c>
    </row>
    <row r="17" spans="1:5" ht="11.25">
      <c r="A17" s="387">
        <v>1.11100051E+17</v>
      </c>
      <c r="B17" s="337" t="s">
        <v>866</v>
      </c>
      <c r="C17" s="369">
        <v>500</v>
      </c>
      <c r="D17" s="346">
        <v>500</v>
      </c>
      <c r="E17" s="344">
        <f t="shared" si="0"/>
        <v>0</v>
      </c>
    </row>
    <row r="18" spans="1:5" ht="11.25">
      <c r="A18" s="387">
        <v>1.11100052E+17</v>
      </c>
      <c r="B18" s="337" t="s">
        <v>867</v>
      </c>
      <c r="C18" s="369">
        <v>500</v>
      </c>
      <c r="D18" s="346">
        <v>500</v>
      </c>
      <c r="E18" s="344">
        <f t="shared" si="0"/>
        <v>0</v>
      </c>
    </row>
    <row r="19" spans="1:5" ht="11.25">
      <c r="A19" s="387">
        <v>1.11100053E+17</v>
      </c>
      <c r="B19" s="337" t="s">
        <v>868</v>
      </c>
      <c r="C19" s="369">
        <v>500</v>
      </c>
      <c r="D19" s="346">
        <v>500</v>
      </c>
      <c r="E19" s="344">
        <f t="shared" si="0"/>
        <v>0</v>
      </c>
    </row>
    <row r="20" spans="1:5" ht="11.25">
      <c r="A20" s="387">
        <v>1.11100056E+17</v>
      </c>
      <c r="B20" s="337" t="s">
        <v>869</v>
      </c>
      <c r="C20" s="369">
        <v>500</v>
      </c>
      <c r="D20" s="346">
        <v>500</v>
      </c>
      <c r="E20" s="344">
        <f t="shared" si="0"/>
        <v>0</v>
      </c>
    </row>
    <row r="21" spans="1:5" ht="11.25">
      <c r="A21" s="387">
        <v>1.11100057E+17</v>
      </c>
      <c r="B21" s="337" t="s">
        <v>870</v>
      </c>
      <c r="C21" s="369">
        <v>0</v>
      </c>
      <c r="D21" s="388">
        <v>142999.73</v>
      </c>
      <c r="E21" s="344">
        <f t="shared" si="0"/>
        <v>142999.73</v>
      </c>
    </row>
    <row r="22" spans="1:5" ht="11.25">
      <c r="A22" s="387">
        <v>1.11100058E+17</v>
      </c>
      <c r="B22" s="337" t="s">
        <v>871</v>
      </c>
      <c r="C22" s="369">
        <v>0</v>
      </c>
      <c r="D22" s="388">
        <v>500</v>
      </c>
      <c r="E22" s="344">
        <f t="shared" si="0"/>
        <v>500</v>
      </c>
    </row>
    <row r="23" spans="1:5" ht="11.25">
      <c r="A23" s="387">
        <v>1.11100059E+17</v>
      </c>
      <c r="B23" s="337" t="s">
        <v>872</v>
      </c>
      <c r="C23" s="369">
        <v>0</v>
      </c>
      <c r="D23" s="340">
        <v>500</v>
      </c>
      <c r="E23" s="389">
        <f t="shared" si="0"/>
        <v>500</v>
      </c>
    </row>
    <row r="24" spans="1:5" ht="11.25">
      <c r="A24" s="387">
        <v>1.11100063E+17</v>
      </c>
      <c r="B24" s="337" t="s">
        <v>873</v>
      </c>
      <c r="C24" s="369">
        <v>0</v>
      </c>
      <c r="D24" s="340">
        <v>500</v>
      </c>
      <c r="E24" s="389">
        <f t="shared" si="0"/>
        <v>500</v>
      </c>
    </row>
    <row r="25" spans="1:5" ht="11.25">
      <c r="A25" s="387">
        <v>1.11100064E+17</v>
      </c>
      <c r="B25" s="337" t="s">
        <v>874</v>
      </c>
      <c r="C25" s="369">
        <v>0</v>
      </c>
      <c r="D25" s="340">
        <v>500</v>
      </c>
      <c r="E25" s="389">
        <f t="shared" si="0"/>
        <v>500</v>
      </c>
    </row>
    <row r="26" spans="1:5" ht="11.25">
      <c r="A26" s="387">
        <v>1.11100065E+17</v>
      </c>
      <c r="B26" s="337" t="s">
        <v>875</v>
      </c>
      <c r="C26" s="369">
        <v>0</v>
      </c>
      <c r="D26" s="340">
        <v>500</v>
      </c>
      <c r="E26" s="133">
        <f t="shared" si="0"/>
        <v>500</v>
      </c>
    </row>
    <row r="27" spans="1:5" ht="11.25">
      <c r="A27" s="390" t="s">
        <v>876</v>
      </c>
      <c r="B27" s="391" t="s">
        <v>877</v>
      </c>
      <c r="C27" s="392">
        <f>SUM(C8:C26)</f>
        <v>119129.62</v>
      </c>
      <c r="D27" s="392">
        <f>SUM(D8:D26)</f>
        <v>712999.73</v>
      </c>
      <c r="E27" s="392">
        <f>SUM(E8:E26)</f>
        <v>593870.11</v>
      </c>
    </row>
    <row r="28" spans="1:5" ht="11.25">
      <c r="A28" s="390"/>
      <c r="B28" s="391"/>
      <c r="C28" s="133"/>
      <c r="D28" s="282"/>
      <c r="E28" s="166"/>
    </row>
    <row r="29" spans="1:5" ht="11.25">
      <c r="A29" s="380" t="s">
        <v>878</v>
      </c>
      <c r="B29" s="381" t="s">
        <v>879</v>
      </c>
      <c r="C29" s="369">
        <v>5017142.55</v>
      </c>
      <c r="D29" s="369">
        <v>5028253.1</v>
      </c>
      <c r="E29" s="344">
        <f aca="true" t="shared" si="1" ref="E29:E61">+D29-C29</f>
        <v>11110.549999999814</v>
      </c>
    </row>
    <row r="30" spans="1:5" ht="11.25">
      <c r="A30" s="380" t="s">
        <v>880</v>
      </c>
      <c r="B30" s="381" t="s">
        <v>881</v>
      </c>
      <c r="C30" s="369">
        <v>60231.8</v>
      </c>
      <c r="D30" s="369">
        <v>85534.01</v>
      </c>
      <c r="E30" s="344">
        <f t="shared" si="1"/>
        <v>25302.209999999992</v>
      </c>
    </row>
    <row r="31" spans="1:5" ht="11.25">
      <c r="A31" s="380" t="s">
        <v>882</v>
      </c>
      <c r="B31" s="381" t="s">
        <v>883</v>
      </c>
      <c r="C31" s="369">
        <v>1365.09</v>
      </c>
      <c r="D31" s="369">
        <v>399.09</v>
      </c>
      <c r="E31" s="344">
        <f t="shared" si="1"/>
        <v>-966</v>
      </c>
    </row>
    <row r="32" spans="1:5" ht="11.25">
      <c r="A32" s="380" t="s">
        <v>884</v>
      </c>
      <c r="B32" s="381" t="s">
        <v>885</v>
      </c>
      <c r="C32" s="369">
        <v>399931.5</v>
      </c>
      <c r="D32" s="369">
        <v>99085.1300000006</v>
      </c>
      <c r="E32" s="344">
        <f t="shared" si="1"/>
        <v>-300846.3699999994</v>
      </c>
    </row>
    <row r="33" spans="1:5" ht="11.25">
      <c r="A33" s="380" t="s">
        <v>886</v>
      </c>
      <c r="B33" s="381" t="s">
        <v>887</v>
      </c>
      <c r="C33" s="369">
        <v>45783.240000000296</v>
      </c>
      <c r="D33" s="369">
        <v>66903.07</v>
      </c>
      <c r="E33" s="344">
        <f t="shared" si="1"/>
        <v>21119.82999999971</v>
      </c>
    </row>
    <row r="34" spans="1:5" ht="11.25">
      <c r="A34" s="380" t="s">
        <v>888</v>
      </c>
      <c r="B34" s="381" t="s">
        <v>889</v>
      </c>
      <c r="C34" s="369">
        <v>10476136.57</v>
      </c>
      <c r="D34" s="369">
        <v>12725415.052999878</v>
      </c>
      <c r="E34" s="344">
        <f t="shared" si="1"/>
        <v>2249278.482999878</v>
      </c>
    </row>
    <row r="35" spans="1:5" ht="11.25">
      <c r="A35" s="380" t="s">
        <v>890</v>
      </c>
      <c r="B35" s="381" t="s">
        <v>891</v>
      </c>
      <c r="C35" s="369">
        <v>3766.33</v>
      </c>
      <c r="D35" s="369">
        <v>5000.68</v>
      </c>
      <c r="E35" s="344">
        <f t="shared" si="1"/>
        <v>1234.3500000000004</v>
      </c>
    </row>
    <row r="36" spans="1:5" ht="11.25">
      <c r="A36" s="380" t="s">
        <v>892</v>
      </c>
      <c r="B36" s="381" t="s">
        <v>893</v>
      </c>
      <c r="C36" s="369">
        <v>338308.76</v>
      </c>
      <c r="D36" s="369">
        <v>255642.21</v>
      </c>
      <c r="E36" s="344">
        <f t="shared" si="1"/>
        <v>-82666.55000000002</v>
      </c>
    </row>
    <row r="37" spans="1:5" ht="11.25">
      <c r="A37" s="380" t="s">
        <v>894</v>
      </c>
      <c r="B37" s="381" t="s">
        <v>895</v>
      </c>
      <c r="C37" s="369">
        <v>57514.14</v>
      </c>
      <c r="D37" s="369">
        <v>62841.48</v>
      </c>
      <c r="E37" s="344">
        <f t="shared" si="1"/>
        <v>5327.340000000004</v>
      </c>
    </row>
    <row r="38" spans="1:5" ht="11.25">
      <c r="A38" s="380" t="s">
        <v>896</v>
      </c>
      <c r="B38" s="381" t="s">
        <v>897</v>
      </c>
      <c r="C38" s="369">
        <v>2138766.01</v>
      </c>
      <c r="D38" s="369">
        <v>49931.69</v>
      </c>
      <c r="E38" s="344">
        <f t="shared" si="1"/>
        <v>-2088834.3199999998</v>
      </c>
    </row>
    <row r="39" spans="1:5" ht="11.25">
      <c r="A39" s="380" t="s">
        <v>898</v>
      </c>
      <c r="B39" s="381" t="s">
        <v>899</v>
      </c>
      <c r="C39" s="369">
        <v>127001.61</v>
      </c>
      <c r="D39" s="369">
        <v>174539.84</v>
      </c>
      <c r="E39" s="344">
        <f t="shared" si="1"/>
        <v>47538.229999999996</v>
      </c>
    </row>
    <row r="40" spans="1:5" ht="11.25">
      <c r="A40" s="380" t="s">
        <v>900</v>
      </c>
      <c r="B40" s="381" t="s">
        <v>901</v>
      </c>
      <c r="C40" s="369">
        <v>68294.33</v>
      </c>
      <c r="D40" s="369">
        <v>39750.69</v>
      </c>
      <c r="E40" s="344">
        <f t="shared" si="1"/>
        <v>-28543.64</v>
      </c>
    </row>
    <row r="41" spans="1:5" ht="11.25">
      <c r="A41" s="380" t="s">
        <v>902</v>
      </c>
      <c r="B41" s="381" t="s">
        <v>903</v>
      </c>
      <c r="C41" s="369">
        <v>15853.88</v>
      </c>
      <c r="D41" s="369">
        <v>20124.3</v>
      </c>
      <c r="E41" s="344">
        <f t="shared" si="1"/>
        <v>4270.42</v>
      </c>
    </row>
    <row r="42" spans="1:5" ht="11.25">
      <c r="A42" s="387" t="s">
        <v>904</v>
      </c>
      <c r="B42" s="393" t="s">
        <v>905</v>
      </c>
      <c r="C42" s="369">
        <v>10000</v>
      </c>
      <c r="D42" s="369">
        <v>0</v>
      </c>
      <c r="E42" s="344">
        <f t="shared" si="1"/>
        <v>-10000</v>
      </c>
    </row>
    <row r="43" spans="1:5" ht="11.25">
      <c r="A43" s="380" t="s">
        <v>906</v>
      </c>
      <c r="B43" s="381" t="s">
        <v>907</v>
      </c>
      <c r="C43" s="369">
        <v>4000</v>
      </c>
      <c r="D43" s="369">
        <v>2996.11</v>
      </c>
      <c r="E43" s="344">
        <f t="shared" si="1"/>
        <v>-1003.8899999999999</v>
      </c>
    </row>
    <row r="44" spans="1:5" ht="11.25">
      <c r="A44" s="387" t="s">
        <v>908</v>
      </c>
      <c r="B44" s="381" t="s">
        <v>909</v>
      </c>
      <c r="C44" s="369">
        <v>3010</v>
      </c>
      <c r="D44" s="369">
        <v>2999.98</v>
      </c>
      <c r="E44" s="344">
        <f t="shared" si="1"/>
        <v>-10.019999999999982</v>
      </c>
    </row>
    <row r="45" spans="1:5" ht="11.25">
      <c r="A45" s="387" t="s">
        <v>910</v>
      </c>
      <c r="B45" s="381" t="s">
        <v>911</v>
      </c>
      <c r="C45" s="369">
        <v>2991.41</v>
      </c>
      <c r="D45" s="369">
        <v>3000.62</v>
      </c>
      <c r="E45" s="344">
        <f t="shared" si="1"/>
        <v>9.210000000000036</v>
      </c>
    </row>
    <row r="46" spans="1:5" ht="11.25">
      <c r="A46" s="387" t="s">
        <v>912</v>
      </c>
      <c r="B46" s="381" t="s">
        <v>913</v>
      </c>
      <c r="C46" s="369">
        <v>2991.1500000047686</v>
      </c>
      <c r="D46" s="369">
        <v>3209.96</v>
      </c>
      <c r="E46" s="344">
        <f t="shared" si="1"/>
        <v>218.80999999523146</v>
      </c>
    </row>
    <row r="47" spans="1:5" ht="11.25">
      <c r="A47" s="387" t="s">
        <v>914</v>
      </c>
      <c r="B47" s="381" t="s">
        <v>915</v>
      </c>
      <c r="C47" s="369">
        <v>3000</v>
      </c>
      <c r="D47" s="369">
        <v>3001</v>
      </c>
      <c r="E47" s="344">
        <f t="shared" si="1"/>
        <v>1</v>
      </c>
    </row>
    <row r="48" spans="1:5" ht="11.25">
      <c r="A48" s="387" t="s">
        <v>916</v>
      </c>
      <c r="B48" s="394" t="s">
        <v>917</v>
      </c>
      <c r="C48" s="369">
        <v>3000.61</v>
      </c>
      <c r="D48" s="369">
        <v>3000</v>
      </c>
      <c r="E48" s="344">
        <f t="shared" si="1"/>
        <v>-0.6100000000001273</v>
      </c>
    </row>
    <row r="49" spans="1:5" ht="11.25">
      <c r="A49" s="387" t="s">
        <v>918</v>
      </c>
      <c r="B49" s="394" t="s">
        <v>919</v>
      </c>
      <c r="C49" s="369">
        <v>3000</v>
      </c>
      <c r="D49" s="369">
        <v>3000</v>
      </c>
      <c r="E49" s="344">
        <f t="shared" si="1"/>
        <v>0</v>
      </c>
    </row>
    <row r="50" spans="1:5" ht="11.25">
      <c r="A50" s="387" t="s">
        <v>920</v>
      </c>
      <c r="B50" s="394" t="s">
        <v>921</v>
      </c>
      <c r="C50" s="369">
        <v>39126.18</v>
      </c>
      <c r="D50" s="369">
        <v>3000</v>
      </c>
      <c r="E50" s="344">
        <f t="shared" si="1"/>
        <v>-36126.18</v>
      </c>
    </row>
    <row r="51" spans="1:5" ht="11.25">
      <c r="A51" s="387" t="s">
        <v>922</v>
      </c>
      <c r="B51" s="394" t="s">
        <v>337</v>
      </c>
      <c r="C51" s="369">
        <v>3000.01</v>
      </c>
      <c r="D51" s="369">
        <v>3000.01</v>
      </c>
      <c r="E51" s="344">
        <f t="shared" si="1"/>
        <v>0</v>
      </c>
    </row>
    <row r="52" spans="1:5" ht="11.25">
      <c r="A52" s="387" t="s">
        <v>923</v>
      </c>
      <c r="B52" s="394" t="s">
        <v>924</v>
      </c>
      <c r="C52" s="369">
        <v>3000</v>
      </c>
      <c r="D52" s="369">
        <v>3000</v>
      </c>
      <c r="E52" s="344">
        <f t="shared" si="1"/>
        <v>0</v>
      </c>
    </row>
    <row r="53" spans="1:5" ht="11.25">
      <c r="A53" s="387" t="s">
        <v>925</v>
      </c>
      <c r="B53" s="394" t="s">
        <v>926</v>
      </c>
      <c r="C53" s="369">
        <v>2999.99</v>
      </c>
      <c r="D53" s="369">
        <v>1088187.28</v>
      </c>
      <c r="E53" s="344">
        <f t="shared" si="1"/>
        <v>1085187.29</v>
      </c>
    </row>
    <row r="54" spans="1:5" ht="11.25">
      <c r="A54" s="387" t="s">
        <v>927</v>
      </c>
      <c r="B54" s="394" t="s">
        <v>928</v>
      </c>
      <c r="C54" s="369">
        <v>3000</v>
      </c>
      <c r="D54" s="369">
        <v>10114440.75</v>
      </c>
      <c r="E54" s="344">
        <f t="shared" si="1"/>
        <v>10111440.75</v>
      </c>
    </row>
    <row r="55" spans="1:5" ht="11.25">
      <c r="A55" s="387" t="s">
        <v>929</v>
      </c>
      <c r="B55" s="394" t="s">
        <v>930</v>
      </c>
      <c r="C55" s="369">
        <v>1576534</v>
      </c>
      <c r="D55" s="369">
        <v>6163545.96</v>
      </c>
      <c r="E55" s="344">
        <f t="shared" si="1"/>
        <v>4587011.96</v>
      </c>
    </row>
    <row r="56" spans="1:5" ht="11.25">
      <c r="A56" s="387" t="s">
        <v>931</v>
      </c>
      <c r="B56" s="394" t="s">
        <v>932</v>
      </c>
      <c r="C56" s="369">
        <v>0</v>
      </c>
      <c r="D56" s="369">
        <v>96721.4</v>
      </c>
      <c r="E56" s="344">
        <f t="shared" si="1"/>
        <v>96721.4</v>
      </c>
    </row>
    <row r="57" spans="1:5" ht="11.25">
      <c r="A57" s="387" t="s">
        <v>933</v>
      </c>
      <c r="B57" s="394" t="s">
        <v>934</v>
      </c>
      <c r="C57" s="369">
        <v>0</v>
      </c>
      <c r="D57" s="369">
        <v>987457.08</v>
      </c>
      <c r="E57" s="344">
        <f t="shared" si="1"/>
        <v>987457.08</v>
      </c>
    </row>
    <row r="58" spans="1:5" ht="11.25">
      <c r="A58" s="387" t="s">
        <v>935</v>
      </c>
      <c r="B58" s="394" t="s">
        <v>936</v>
      </c>
      <c r="C58" s="369">
        <v>0</v>
      </c>
      <c r="D58" s="369">
        <v>1326166.82</v>
      </c>
      <c r="E58" s="389">
        <f t="shared" si="1"/>
        <v>1326166.82</v>
      </c>
    </row>
    <row r="59" spans="1:5" ht="11.25">
      <c r="A59" s="387" t="s">
        <v>937</v>
      </c>
      <c r="B59" s="394" t="s">
        <v>938</v>
      </c>
      <c r="C59" s="369">
        <v>0</v>
      </c>
      <c r="D59" s="369">
        <v>3043085.13</v>
      </c>
      <c r="E59" s="133">
        <f t="shared" si="1"/>
        <v>3043085.13</v>
      </c>
    </row>
    <row r="60" spans="1:5" ht="11.25">
      <c r="A60" s="387" t="s">
        <v>939</v>
      </c>
      <c r="B60" s="394" t="s">
        <v>940</v>
      </c>
      <c r="C60" s="369">
        <v>0</v>
      </c>
      <c r="D60" s="369">
        <v>1393269.82</v>
      </c>
      <c r="E60" s="133">
        <f t="shared" si="1"/>
        <v>1393269.82</v>
      </c>
    </row>
    <row r="61" spans="1:5" ht="11.25">
      <c r="A61" s="387" t="s">
        <v>941</v>
      </c>
      <c r="B61" s="394" t="s">
        <v>942</v>
      </c>
      <c r="C61" s="369">
        <v>0</v>
      </c>
      <c r="D61" s="369">
        <v>5000</v>
      </c>
      <c r="E61" s="133">
        <f t="shared" si="1"/>
        <v>5000</v>
      </c>
    </row>
    <row r="62" spans="1:5" ht="11.25">
      <c r="A62" s="390" t="s">
        <v>943</v>
      </c>
      <c r="B62" s="391" t="s">
        <v>944</v>
      </c>
      <c r="C62" s="392">
        <f>SUM(C29:C61)</f>
        <v>20409749.160000004</v>
      </c>
      <c r="D62" s="392">
        <f>SUM(D29:D61)</f>
        <v>42861502.262999885</v>
      </c>
      <c r="E62" s="392">
        <f>SUM(E29:E61)</f>
        <v>22451753.102999873</v>
      </c>
    </row>
    <row r="63" spans="1:5" ht="11.25">
      <c r="A63" s="390"/>
      <c r="B63" s="391"/>
      <c r="C63" s="133"/>
      <c r="D63" s="395"/>
      <c r="E63" s="395"/>
    </row>
    <row r="64" spans="1:5" ht="11.25">
      <c r="A64" s="380" t="s">
        <v>945</v>
      </c>
      <c r="B64" s="381" t="s">
        <v>946</v>
      </c>
      <c r="C64" s="369">
        <v>13666356.23</v>
      </c>
      <c r="D64" s="369">
        <v>187839546.38</v>
      </c>
      <c r="E64" s="396">
        <f aca="true" t="shared" si="2" ref="E64:E86">+D64-C64</f>
        <v>174173190.15</v>
      </c>
    </row>
    <row r="65" spans="1:5" ht="11.25">
      <c r="A65" s="380" t="s">
        <v>947</v>
      </c>
      <c r="B65" s="381" t="s">
        <v>948</v>
      </c>
      <c r="C65" s="369">
        <v>42.35</v>
      </c>
      <c r="D65" s="369">
        <v>0</v>
      </c>
      <c r="E65" s="397">
        <f t="shared" si="2"/>
        <v>-42.35</v>
      </c>
    </row>
    <row r="66" spans="1:5" ht="11.25">
      <c r="A66" s="380" t="s">
        <v>949</v>
      </c>
      <c r="B66" s="381" t="s">
        <v>950</v>
      </c>
      <c r="C66" s="369">
        <v>1462984.16</v>
      </c>
      <c r="D66" s="369">
        <v>0</v>
      </c>
      <c r="E66" s="344">
        <f t="shared" si="2"/>
        <v>-1462984.16</v>
      </c>
    </row>
    <row r="67" spans="1:5" ht="11.25">
      <c r="A67" s="380" t="s">
        <v>951</v>
      </c>
      <c r="B67" s="381" t="s">
        <v>952</v>
      </c>
      <c r="C67" s="369">
        <v>1104418.99</v>
      </c>
      <c r="D67" s="369">
        <v>0</v>
      </c>
      <c r="E67" s="344">
        <f t="shared" si="2"/>
        <v>-1104418.99</v>
      </c>
    </row>
    <row r="68" spans="1:5" ht="11.25">
      <c r="A68" s="380" t="s">
        <v>953</v>
      </c>
      <c r="B68" s="381" t="s">
        <v>954</v>
      </c>
      <c r="C68" s="369">
        <v>16611632.63</v>
      </c>
      <c r="D68" s="369">
        <v>0</v>
      </c>
      <c r="E68" s="344">
        <f t="shared" si="2"/>
        <v>-16611632.63</v>
      </c>
    </row>
    <row r="69" spans="1:5" ht="11.25">
      <c r="A69" s="380" t="s">
        <v>955</v>
      </c>
      <c r="B69" s="381" t="s">
        <v>956</v>
      </c>
      <c r="C69" s="369">
        <v>32901625.72</v>
      </c>
      <c r="D69" s="369">
        <v>0</v>
      </c>
      <c r="E69" s="344">
        <f t="shared" si="2"/>
        <v>-32901625.72</v>
      </c>
    </row>
    <row r="70" spans="1:5" ht="11.25">
      <c r="A70" s="380" t="s">
        <v>957</v>
      </c>
      <c r="B70" s="381" t="s">
        <v>958</v>
      </c>
      <c r="C70" s="369">
        <v>547.05</v>
      </c>
      <c r="D70" s="369">
        <v>0</v>
      </c>
      <c r="E70" s="344">
        <f t="shared" si="2"/>
        <v>-547.05</v>
      </c>
    </row>
    <row r="71" spans="1:5" ht="11.25">
      <c r="A71" s="380" t="s">
        <v>959</v>
      </c>
      <c r="B71" s="381" t="s">
        <v>329</v>
      </c>
      <c r="C71" s="369">
        <v>85500206.11</v>
      </c>
      <c r="D71" s="369">
        <v>40967148</v>
      </c>
      <c r="E71" s="344">
        <f t="shared" si="2"/>
        <v>-44533058.11</v>
      </c>
    </row>
    <row r="72" spans="1:5" ht="11.25">
      <c r="A72" s="380" t="s">
        <v>960</v>
      </c>
      <c r="B72" s="381" t="s">
        <v>961</v>
      </c>
      <c r="C72" s="369">
        <v>43062558.72</v>
      </c>
      <c r="D72" s="369">
        <v>0</v>
      </c>
      <c r="E72" s="344">
        <f t="shared" si="2"/>
        <v>-43062558.72</v>
      </c>
    </row>
    <row r="73" spans="1:5" ht="11.25">
      <c r="A73" s="387">
        <v>1.11400045E+17</v>
      </c>
      <c r="B73" s="381" t="s">
        <v>962</v>
      </c>
      <c r="C73" s="369">
        <v>237408.45</v>
      </c>
      <c r="D73" s="369">
        <v>0</v>
      </c>
      <c r="E73" s="344">
        <f t="shared" si="2"/>
        <v>-237408.45</v>
      </c>
    </row>
    <row r="74" spans="1:5" ht="11.25">
      <c r="A74" s="387">
        <v>1.11400049E+17</v>
      </c>
      <c r="B74" s="337" t="s">
        <v>331</v>
      </c>
      <c r="C74" s="369">
        <v>7771644.16</v>
      </c>
      <c r="D74" s="369">
        <v>1597679.43</v>
      </c>
      <c r="E74" s="344">
        <f t="shared" si="2"/>
        <v>-6173964.73</v>
      </c>
    </row>
    <row r="75" spans="1:5" ht="11.25">
      <c r="A75" s="387">
        <v>1.1140005E+17</v>
      </c>
      <c r="B75" s="337" t="s">
        <v>963</v>
      </c>
      <c r="C75" s="369">
        <v>818983.29</v>
      </c>
      <c r="D75" s="369">
        <v>0</v>
      </c>
      <c r="E75" s="344">
        <f t="shared" si="2"/>
        <v>-818983.29</v>
      </c>
    </row>
    <row r="76" spans="1:5" ht="11.25">
      <c r="A76" s="387">
        <v>1.11400051E+17</v>
      </c>
      <c r="B76" s="337" t="s">
        <v>333</v>
      </c>
      <c r="C76" s="369">
        <v>533395.08</v>
      </c>
      <c r="D76" s="369">
        <v>589127.22</v>
      </c>
      <c r="E76" s="344">
        <f t="shared" si="2"/>
        <v>55732.140000000014</v>
      </c>
    </row>
    <row r="77" spans="1:5" ht="11.25">
      <c r="A77" s="387">
        <v>1.11400052E+17</v>
      </c>
      <c r="B77" s="393" t="s">
        <v>335</v>
      </c>
      <c r="C77" s="369">
        <v>4706038.85</v>
      </c>
      <c r="D77" s="369">
        <v>4515579.35</v>
      </c>
      <c r="E77" s="344">
        <f t="shared" si="2"/>
        <v>-190459.5</v>
      </c>
    </row>
    <row r="78" spans="1:5" ht="11.25">
      <c r="A78" s="387">
        <v>1.11400053E+17</v>
      </c>
      <c r="B78" s="393" t="s">
        <v>964</v>
      </c>
      <c r="C78" s="369">
        <v>92236.97000000029</v>
      </c>
      <c r="D78" s="369">
        <v>0</v>
      </c>
      <c r="E78" s="344">
        <f t="shared" si="2"/>
        <v>-92236.97000000029</v>
      </c>
    </row>
    <row r="79" spans="1:5" ht="11.25">
      <c r="A79" s="398">
        <v>1.11400054E+17</v>
      </c>
      <c r="B79" s="393" t="s">
        <v>965</v>
      </c>
      <c r="C79" s="369">
        <v>9708678.43</v>
      </c>
      <c r="D79" s="369">
        <v>4098862.24</v>
      </c>
      <c r="E79" s="344">
        <f t="shared" si="2"/>
        <v>-5609816.1899999995</v>
      </c>
    </row>
    <row r="80" spans="1:5" ht="11.25">
      <c r="A80" s="398">
        <v>1.11400055E+17</v>
      </c>
      <c r="B80" s="337" t="s">
        <v>339</v>
      </c>
      <c r="C80" s="369">
        <v>2419742.13</v>
      </c>
      <c r="D80" s="369">
        <v>493386.7</v>
      </c>
      <c r="E80" s="344">
        <f t="shared" si="2"/>
        <v>-1926355.43</v>
      </c>
    </row>
    <row r="81" spans="1:5" ht="11.25">
      <c r="A81" s="398">
        <v>1.11400056E+17</v>
      </c>
      <c r="B81" s="337" t="s">
        <v>966</v>
      </c>
      <c r="C81" s="369">
        <v>4098.2</v>
      </c>
      <c r="D81" s="369">
        <v>0</v>
      </c>
      <c r="E81" s="344">
        <f t="shared" si="2"/>
        <v>-4098.2</v>
      </c>
    </row>
    <row r="82" spans="1:5" ht="11.25">
      <c r="A82" s="398">
        <v>1.11400057E+17</v>
      </c>
      <c r="B82" s="337" t="s">
        <v>967</v>
      </c>
      <c r="C82" s="369">
        <v>18280.69</v>
      </c>
      <c r="D82" s="369">
        <v>0</v>
      </c>
      <c r="E82" s="344">
        <f t="shared" si="2"/>
        <v>-18280.69</v>
      </c>
    </row>
    <row r="83" spans="1:5" ht="11.25">
      <c r="A83" s="398">
        <v>1.11400058E+17</v>
      </c>
      <c r="B83" s="337" t="s">
        <v>341</v>
      </c>
      <c r="C83" s="369">
        <v>1331927.55</v>
      </c>
      <c r="D83" s="369">
        <v>81499.53</v>
      </c>
      <c r="E83" s="344">
        <f t="shared" si="2"/>
        <v>-1250428.02</v>
      </c>
    </row>
    <row r="84" spans="1:5" ht="11.25">
      <c r="A84" s="398">
        <v>1.1140006E+17</v>
      </c>
      <c r="B84" s="337" t="s">
        <v>968</v>
      </c>
      <c r="C84" s="369">
        <v>0</v>
      </c>
      <c r="D84" s="369">
        <v>2393380.51</v>
      </c>
      <c r="E84" s="344">
        <f t="shared" si="2"/>
        <v>2393380.51</v>
      </c>
    </row>
    <row r="85" spans="1:5" ht="11.25">
      <c r="A85" s="398">
        <v>1.11400061E+17</v>
      </c>
      <c r="B85" s="399" t="s">
        <v>345</v>
      </c>
      <c r="C85" s="369">
        <v>0</v>
      </c>
      <c r="D85" s="369">
        <v>117939.62</v>
      </c>
      <c r="E85" s="344">
        <f t="shared" si="2"/>
        <v>117939.62</v>
      </c>
    </row>
    <row r="86" spans="1:5" ht="11.25">
      <c r="A86" s="398">
        <v>1.11400062E+17</v>
      </c>
      <c r="B86" s="337" t="s">
        <v>347</v>
      </c>
      <c r="C86" s="369">
        <v>0</v>
      </c>
      <c r="D86" s="369">
        <v>64192928.11</v>
      </c>
      <c r="E86" s="344">
        <f t="shared" si="2"/>
        <v>64192928.11</v>
      </c>
    </row>
    <row r="87" spans="1:5" ht="11.25">
      <c r="A87" s="390" t="s">
        <v>969</v>
      </c>
      <c r="B87" s="391" t="s">
        <v>970</v>
      </c>
      <c r="C87" s="392">
        <f>SUM(C64:C86)</f>
        <v>221952805.76</v>
      </c>
      <c r="D87" s="392">
        <f>SUM(D64:D86)</f>
        <v>306887077.09</v>
      </c>
      <c r="E87" s="392">
        <f>SUM(E64:E86)</f>
        <v>84934271.33000001</v>
      </c>
    </row>
    <row r="88" spans="1:5" ht="11.25">
      <c r="A88" s="173"/>
      <c r="B88" s="173"/>
      <c r="C88" s="166"/>
      <c r="D88" s="166"/>
      <c r="E88" s="166"/>
    </row>
    <row r="89" spans="1:5" ht="11.25">
      <c r="A89" s="173"/>
      <c r="B89" s="173"/>
      <c r="C89" s="166"/>
      <c r="D89" s="166"/>
      <c r="E89" s="166"/>
    </row>
    <row r="90" spans="1:5" ht="11.25">
      <c r="A90" s="173"/>
      <c r="B90" s="173"/>
      <c r="C90" s="166"/>
      <c r="D90" s="166"/>
      <c r="E90" s="166"/>
    </row>
    <row r="91" spans="1:5" ht="11.25">
      <c r="A91" s="173"/>
      <c r="B91" s="173"/>
      <c r="C91" s="166"/>
      <c r="D91" s="166"/>
      <c r="E91" s="166"/>
    </row>
    <row r="92" spans="1:5" ht="11.25">
      <c r="A92" s="173"/>
      <c r="B92" s="173"/>
      <c r="C92" s="166"/>
      <c r="D92" s="166"/>
      <c r="E92" s="166"/>
    </row>
    <row r="93" spans="1:5" ht="11.25">
      <c r="A93" s="173"/>
      <c r="B93" s="173"/>
      <c r="C93" s="166"/>
      <c r="D93" s="166"/>
      <c r="E93" s="166"/>
    </row>
    <row r="94" spans="1:5" ht="11.25">
      <c r="A94" s="173"/>
      <c r="B94" s="173"/>
      <c r="C94" s="166"/>
      <c r="D94" s="166"/>
      <c r="E94" s="166"/>
    </row>
    <row r="95" spans="1:5" ht="11.25">
      <c r="A95" s="173"/>
      <c r="B95" s="173"/>
      <c r="C95" s="166"/>
      <c r="D95" s="166"/>
      <c r="E95" s="166"/>
    </row>
    <row r="96" spans="1:5" ht="11.25">
      <c r="A96" s="173"/>
      <c r="B96" s="173"/>
      <c r="C96" s="166"/>
      <c r="D96" s="166"/>
      <c r="E96" s="166"/>
    </row>
    <row r="97" spans="1:5" ht="11.25">
      <c r="A97" s="173"/>
      <c r="B97" s="173"/>
      <c r="C97" s="166"/>
      <c r="D97" s="166"/>
      <c r="E97" s="166"/>
    </row>
    <row r="98" spans="1:5" ht="11.25">
      <c r="A98" s="173"/>
      <c r="B98" s="173"/>
      <c r="C98" s="166"/>
      <c r="D98" s="166"/>
      <c r="E98" s="166"/>
    </row>
    <row r="99" spans="1:5" ht="11.25">
      <c r="A99" s="173"/>
      <c r="B99" s="173"/>
      <c r="C99" s="166"/>
      <c r="D99" s="166"/>
      <c r="E99" s="166"/>
    </row>
    <row r="100" spans="1:5" ht="11.25">
      <c r="A100" s="173"/>
      <c r="B100" s="173"/>
      <c r="C100" s="166"/>
      <c r="D100" s="166"/>
      <c r="E100" s="166"/>
    </row>
    <row r="101" spans="1:5" ht="11.25">
      <c r="A101" s="173"/>
      <c r="B101" s="173"/>
      <c r="C101" s="166"/>
      <c r="D101" s="166"/>
      <c r="E101" s="166"/>
    </row>
    <row r="102" spans="1:5" ht="11.25">
      <c r="A102" s="173"/>
      <c r="B102" s="173"/>
      <c r="C102" s="166"/>
      <c r="D102" s="166"/>
      <c r="E102" s="166"/>
    </row>
    <row r="103" spans="1:5" ht="11.25">
      <c r="A103" s="173"/>
      <c r="B103" s="173"/>
      <c r="C103" s="166"/>
      <c r="D103" s="166"/>
      <c r="E103" s="166"/>
    </row>
    <row r="104" spans="1:5" ht="11.25">
      <c r="A104" s="173"/>
      <c r="B104" s="173"/>
      <c r="C104" s="166"/>
      <c r="D104" s="166"/>
      <c r="E104" s="166"/>
    </row>
    <row r="105" spans="1:5" ht="11.25">
      <c r="A105" s="173"/>
      <c r="B105" s="173"/>
      <c r="C105" s="166"/>
      <c r="D105" s="166"/>
      <c r="E105" s="166"/>
    </row>
    <row r="106" spans="1:5" ht="11.25">
      <c r="A106" s="173"/>
      <c r="B106" s="173"/>
      <c r="C106" s="166"/>
      <c r="D106" s="166"/>
      <c r="E106" s="166"/>
    </row>
    <row r="107" spans="1:5" ht="11.25">
      <c r="A107" s="173"/>
      <c r="B107" s="173"/>
      <c r="C107" s="166"/>
      <c r="D107" s="166"/>
      <c r="E107" s="166"/>
    </row>
    <row r="108" spans="1:5" ht="11.25">
      <c r="A108" s="173"/>
      <c r="B108" s="173"/>
      <c r="C108" s="166"/>
      <c r="D108" s="166"/>
      <c r="E108" s="166"/>
    </row>
    <row r="109" spans="1:5" ht="11.25">
      <c r="A109" s="173"/>
      <c r="B109" s="173"/>
      <c r="C109" s="166"/>
      <c r="D109" s="166"/>
      <c r="E109" s="166"/>
    </row>
    <row r="110" spans="1:5" ht="11.25">
      <c r="A110" s="173"/>
      <c r="B110" s="173"/>
      <c r="C110" s="166"/>
      <c r="D110" s="166"/>
      <c r="E110" s="166"/>
    </row>
    <row r="111" spans="1:5" ht="11.25">
      <c r="A111" s="173"/>
      <c r="B111" s="173"/>
      <c r="C111" s="166"/>
      <c r="D111" s="166"/>
      <c r="E111" s="166"/>
    </row>
    <row r="112" spans="1:5" ht="11.25">
      <c r="A112" s="173"/>
      <c r="B112" s="173"/>
      <c r="C112" s="166"/>
      <c r="D112" s="166"/>
      <c r="E112" s="166"/>
    </row>
    <row r="113" spans="1:5" ht="11.25">
      <c r="A113" s="173"/>
      <c r="B113" s="173"/>
      <c r="C113" s="166"/>
      <c r="D113" s="166"/>
      <c r="E113" s="166"/>
    </row>
    <row r="114" spans="1:5" ht="11.25">
      <c r="A114" s="173"/>
      <c r="B114" s="173"/>
      <c r="C114" s="166"/>
      <c r="D114" s="166"/>
      <c r="E114" s="166"/>
    </row>
    <row r="115" spans="1:5" ht="11.25">
      <c r="A115" s="173"/>
      <c r="B115" s="173"/>
      <c r="C115" s="166"/>
      <c r="D115" s="166"/>
      <c r="E115" s="166"/>
    </row>
    <row r="116" spans="1:5" ht="11.25">
      <c r="A116" s="173"/>
      <c r="B116" s="173"/>
      <c r="C116" s="166"/>
      <c r="D116" s="166"/>
      <c r="E116" s="166"/>
    </row>
    <row r="117" spans="1:5" ht="11.25">
      <c r="A117" s="173"/>
      <c r="B117" s="173"/>
      <c r="C117" s="166"/>
      <c r="D117" s="166"/>
      <c r="E117" s="166"/>
    </row>
    <row r="118" spans="1:5" ht="11.25">
      <c r="A118" s="173"/>
      <c r="B118" s="173"/>
      <c r="C118" s="166"/>
      <c r="D118" s="166"/>
      <c r="E118" s="166"/>
    </row>
    <row r="119" spans="1:5" ht="11.25">
      <c r="A119" s="173"/>
      <c r="B119" s="173"/>
      <c r="C119" s="166"/>
      <c r="D119" s="166"/>
      <c r="E119" s="166"/>
    </row>
    <row r="120" spans="1:5" ht="11.25">
      <c r="A120" s="173"/>
      <c r="B120" s="173"/>
      <c r="C120" s="166"/>
      <c r="D120" s="166"/>
      <c r="E120" s="166"/>
    </row>
    <row r="121" spans="1:5" ht="11.25">
      <c r="A121" s="173"/>
      <c r="B121" s="173"/>
      <c r="C121" s="166"/>
      <c r="D121" s="166"/>
      <c r="E121" s="166"/>
    </row>
    <row r="122" spans="1:5" ht="11.25">
      <c r="A122" s="173"/>
      <c r="B122" s="173"/>
      <c r="C122" s="166"/>
      <c r="D122" s="166"/>
      <c r="E122" s="166"/>
    </row>
    <row r="123" spans="1:5" ht="11.25">
      <c r="A123" s="173"/>
      <c r="B123" s="173"/>
      <c r="C123" s="166"/>
      <c r="D123" s="166"/>
      <c r="E123" s="166"/>
    </row>
    <row r="124" spans="1:5" ht="11.25">
      <c r="A124" s="173"/>
      <c r="B124" s="173"/>
      <c r="C124" s="166"/>
      <c r="D124" s="166"/>
      <c r="E124" s="166"/>
    </row>
    <row r="125" spans="1:5" ht="11.25">
      <c r="A125" s="173"/>
      <c r="B125" s="173"/>
      <c r="C125" s="166"/>
      <c r="D125" s="166"/>
      <c r="E125" s="166"/>
    </row>
    <row r="126" spans="1:5" ht="11.25">
      <c r="A126" s="173"/>
      <c r="B126" s="173"/>
      <c r="C126" s="166"/>
      <c r="D126" s="166"/>
      <c r="E126" s="166"/>
    </row>
    <row r="127" spans="1:5" ht="11.25">
      <c r="A127" s="173"/>
      <c r="B127" s="173"/>
      <c r="C127" s="166"/>
      <c r="D127" s="166"/>
      <c r="E127" s="166"/>
    </row>
    <row r="128" spans="1:5" ht="11.25">
      <c r="A128" s="173"/>
      <c r="B128" s="173"/>
      <c r="C128" s="166"/>
      <c r="D128" s="166"/>
      <c r="E128" s="166"/>
    </row>
    <row r="129" spans="1:5" ht="11.25">
      <c r="A129" s="173"/>
      <c r="B129" s="173"/>
      <c r="C129" s="166"/>
      <c r="D129" s="166"/>
      <c r="E129" s="166"/>
    </row>
    <row r="130" spans="1:5" ht="11.25">
      <c r="A130" s="173"/>
      <c r="B130" s="173"/>
      <c r="C130" s="166"/>
      <c r="D130" s="166"/>
      <c r="E130" s="166"/>
    </row>
    <row r="131" spans="1:5" ht="11.25">
      <c r="A131" s="173"/>
      <c r="B131" s="173"/>
      <c r="C131" s="166"/>
      <c r="D131" s="166"/>
      <c r="E131" s="166"/>
    </row>
    <row r="132" spans="1:5" ht="11.25">
      <c r="A132" s="173"/>
      <c r="B132" s="173"/>
      <c r="C132" s="166"/>
      <c r="D132" s="166"/>
      <c r="E132" s="166"/>
    </row>
    <row r="133" spans="1:5" ht="11.25">
      <c r="A133" s="173"/>
      <c r="B133" s="173"/>
      <c r="C133" s="166"/>
      <c r="D133" s="166"/>
      <c r="E133" s="166"/>
    </row>
    <row r="134" spans="1:5" ht="11.25">
      <c r="A134" s="173"/>
      <c r="B134" s="173"/>
      <c r="C134" s="166"/>
      <c r="D134" s="166"/>
      <c r="E134" s="166"/>
    </row>
    <row r="135" spans="1:5" ht="11.25">
      <c r="A135" s="173"/>
      <c r="B135" s="173"/>
      <c r="C135" s="166"/>
      <c r="D135" s="166"/>
      <c r="E135" s="166"/>
    </row>
    <row r="136" spans="1:5" ht="11.25">
      <c r="A136" s="173"/>
      <c r="B136" s="173"/>
      <c r="C136" s="166"/>
      <c r="D136" s="166"/>
      <c r="E136" s="166"/>
    </row>
    <row r="137" spans="1:5" ht="11.25">
      <c r="A137" s="173"/>
      <c r="B137" s="173"/>
      <c r="C137" s="166"/>
      <c r="D137" s="166"/>
      <c r="E137" s="166"/>
    </row>
    <row r="138" spans="1:5" ht="11.25">
      <c r="A138" s="173"/>
      <c r="B138" s="173"/>
      <c r="C138" s="166"/>
      <c r="D138" s="166"/>
      <c r="E138" s="166"/>
    </row>
    <row r="139" spans="1:5" ht="11.25">
      <c r="A139" s="173"/>
      <c r="B139" s="173"/>
      <c r="C139" s="166"/>
      <c r="D139" s="166"/>
      <c r="E139" s="166"/>
    </row>
    <row r="140" spans="1:5" ht="11.25">
      <c r="A140" s="173"/>
      <c r="B140" s="173"/>
      <c r="C140" s="166"/>
      <c r="D140" s="166"/>
      <c r="E140" s="166"/>
    </row>
    <row r="141" spans="1:5" ht="11.25">
      <c r="A141" s="173"/>
      <c r="B141" s="173"/>
      <c r="C141" s="166"/>
      <c r="D141" s="166"/>
      <c r="E141" s="166"/>
    </row>
    <row r="142" spans="1:5" ht="11.25">
      <c r="A142" s="173"/>
      <c r="B142" s="173"/>
      <c r="C142" s="166"/>
      <c r="D142" s="166"/>
      <c r="E142" s="166"/>
    </row>
    <row r="143" spans="1:5" ht="11.25">
      <c r="A143" s="173"/>
      <c r="B143" s="173"/>
      <c r="C143" s="166"/>
      <c r="D143" s="166"/>
      <c r="E143" s="166"/>
    </row>
    <row r="144" spans="1:5" ht="11.25">
      <c r="A144" s="173"/>
      <c r="B144" s="173"/>
      <c r="C144" s="166"/>
      <c r="D144" s="166"/>
      <c r="E144" s="166"/>
    </row>
    <row r="145" spans="1:5" ht="11.25">
      <c r="A145" s="173"/>
      <c r="B145" s="173"/>
      <c r="C145" s="166"/>
      <c r="D145" s="166"/>
      <c r="E145" s="166"/>
    </row>
    <row r="146" spans="1:5" ht="11.25">
      <c r="A146" s="173"/>
      <c r="B146" s="173"/>
      <c r="C146" s="166"/>
      <c r="D146" s="166"/>
      <c r="E146" s="166"/>
    </row>
    <row r="147" spans="1:5" ht="11.25">
      <c r="A147" s="173"/>
      <c r="B147" s="173"/>
      <c r="C147" s="166"/>
      <c r="D147" s="166"/>
      <c r="E147" s="166"/>
    </row>
    <row r="148" spans="1:5" ht="11.25">
      <c r="A148" s="173"/>
      <c r="B148" s="173"/>
      <c r="C148" s="166"/>
      <c r="D148" s="166"/>
      <c r="E148" s="166"/>
    </row>
    <row r="149" spans="1:5" ht="11.25">
      <c r="A149" s="173"/>
      <c r="B149" s="173"/>
      <c r="C149" s="166"/>
      <c r="D149" s="166"/>
      <c r="E149" s="166"/>
    </row>
    <row r="150" spans="1:5" ht="11.25">
      <c r="A150" s="173"/>
      <c r="B150" s="173"/>
      <c r="C150" s="166"/>
      <c r="D150" s="166"/>
      <c r="E150" s="166"/>
    </row>
    <row r="151" spans="1:5" ht="11.25">
      <c r="A151" s="173"/>
      <c r="B151" s="173"/>
      <c r="C151" s="166"/>
      <c r="D151" s="166"/>
      <c r="E151" s="166"/>
    </row>
    <row r="152" spans="1:5" ht="11.25">
      <c r="A152" s="173"/>
      <c r="B152" s="173"/>
      <c r="C152" s="166"/>
      <c r="D152" s="166"/>
      <c r="E152" s="166"/>
    </row>
    <row r="153" spans="1:5" ht="11.25">
      <c r="A153" s="173"/>
      <c r="B153" s="173"/>
      <c r="C153" s="166"/>
      <c r="D153" s="166"/>
      <c r="E153" s="166"/>
    </row>
    <row r="154" spans="1:5" ht="11.25">
      <c r="A154" s="173"/>
      <c r="B154" s="173"/>
      <c r="C154" s="166"/>
      <c r="D154" s="166"/>
      <c r="E154" s="166"/>
    </row>
    <row r="155" spans="1:5" ht="11.25">
      <c r="A155" s="173"/>
      <c r="B155" s="173"/>
      <c r="C155" s="166"/>
      <c r="D155" s="166"/>
      <c r="E155" s="166"/>
    </row>
    <row r="156" spans="1:5" ht="11.25">
      <c r="A156" s="173"/>
      <c r="B156" s="173"/>
      <c r="C156" s="166"/>
      <c r="D156" s="166"/>
      <c r="E156" s="166"/>
    </row>
    <row r="157" spans="1:5" ht="11.25">
      <c r="A157" s="173"/>
      <c r="B157" s="173"/>
      <c r="C157" s="166"/>
      <c r="D157" s="166"/>
      <c r="E157" s="166"/>
    </row>
    <row r="158" spans="1:5" ht="11.25">
      <c r="A158" s="173"/>
      <c r="B158" s="173"/>
      <c r="C158" s="166"/>
      <c r="D158" s="166"/>
      <c r="E158" s="166"/>
    </row>
    <row r="159" spans="1:5" ht="11.25">
      <c r="A159" s="173"/>
      <c r="B159" s="173"/>
      <c r="C159" s="166"/>
      <c r="D159" s="166"/>
      <c r="E159" s="166"/>
    </row>
    <row r="160" spans="1:5" ht="11.25">
      <c r="A160" s="173"/>
      <c r="B160" s="173"/>
      <c r="C160" s="166"/>
      <c r="D160" s="166"/>
      <c r="E160" s="166"/>
    </row>
    <row r="161" spans="1:5" ht="11.25">
      <c r="A161" s="152"/>
      <c r="B161" s="152"/>
      <c r="C161" s="204"/>
      <c r="D161" s="204"/>
      <c r="E161" s="204"/>
    </row>
    <row r="162" spans="1:5" s="19" customFormat="1" ht="11.25">
      <c r="A162" s="153"/>
      <c r="B162" s="153" t="s">
        <v>284</v>
      </c>
      <c r="C162" s="167">
        <f>+C87+C62+C27</f>
        <v>242481684.54</v>
      </c>
      <c r="D162" s="167">
        <f>+D87+D62+D27</f>
        <v>350461579.0829999</v>
      </c>
      <c r="E162" s="167">
        <f>+E87+E62+E27</f>
        <v>107979894.54299988</v>
      </c>
    </row>
    <row r="163" spans="1:5" s="19" customFormat="1" ht="11.25">
      <c r="A163" s="199"/>
      <c r="B163" s="199"/>
      <c r="C163" s="205"/>
      <c r="D163" s="205"/>
      <c r="E163" s="205"/>
    </row>
  </sheetData>
  <sheetProtection/>
  <dataValidations count="6">
    <dataValidation allowBlank="1" showInputMessage="1" showErrorMessage="1" prompt="Diferencia entre el saldo final y el inicial presentados." sqref="E7"/>
    <dataValidation allowBlank="1" showInputMessage="1" showErrorMessage="1" prompt="Corresponde al nombre o descripción de la cuenta de acuerdo al Plan de Cuentas emitido por el CONAC." sqref="B7:B8"/>
    <dataValidation allowBlank="1" showInputMessage="1" showErrorMessage="1" prompt="Saldo al 31 de diciembre del año anterior a la cuenta pública que se presenta." sqref="C7"/>
    <dataValidation allowBlank="1" showInputMessage="1" showErrorMessage="1" prompt="Importe final del periodo que corresponde la cuenta pública presentada (mensual:  enero, febrero, marzo, etc.; trimestral: 1er, 2do, 3ro. o 4to.)." sqref="D7 C8"/>
    <dataValidation allowBlank="1" showInputMessage="1" showErrorMessage="1" prompt="Corresponde al número de la cuenta de acuerdo al Plan de Cuentas emitido por el CONAC." sqref="A7"/>
    <dataValidation allowBlank="1" showInputMessage="1" showErrorMessage="1" prompt="Corresponde al número de la cuenta de acuerdo al Plan de Cuentas emitido por el CONAC (DOF 22/11/2010)." sqref="A8"/>
  </dataValidations>
  <printOptions/>
  <pageMargins left="0.7086614173228347" right="0.7086614173228347" top="0.7480314960629921" bottom="0.7480314960629921" header="0.31496062992125984" footer="0.31496062992125984"/>
  <pageSetup fitToHeight="1" fitToWidth="1" horizontalDpi="600" verticalDpi="600" orientation="portrait" scale="37" r:id="rId1"/>
</worksheet>
</file>

<file path=xl/worksheets/sheet23.xml><?xml version="1.0" encoding="utf-8"?>
<worksheet xmlns="http://schemas.openxmlformats.org/spreadsheetml/2006/main" xmlns:r="http://schemas.openxmlformats.org/officeDocument/2006/relationships">
  <dimension ref="A1:D157"/>
  <sheetViews>
    <sheetView zoomScaleSheetLayoutView="100" zoomScalePageLayoutView="0" workbookViewId="0" topLeftCell="A129">
      <selection activeCell="C157" sqref="C157"/>
    </sheetView>
  </sheetViews>
  <sheetFormatPr defaultColWidth="11.421875" defaultRowHeight="15"/>
  <cols>
    <col min="1" max="1" width="20.7109375" style="155" customWidth="1"/>
    <col min="2" max="2" width="50.7109375" style="155" customWidth="1"/>
    <col min="3" max="3" width="17.7109375" style="120" customWidth="1"/>
    <col min="4" max="4" width="17.7109375" style="121" customWidth="1"/>
    <col min="5" max="16384" width="11.421875" style="8" customWidth="1"/>
  </cols>
  <sheetData>
    <row r="1" spans="1:4" s="42" customFormat="1" ht="11.25">
      <c r="A1" s="73" t="s">
        <v>43</v>
      </c>
      <c r="B1" s="73"/>
      <c r="C1" s="107"/>
      <c r="D1" s="108"/>
    </row>
    <row r="2" spans="1:4" s="42" customFormat="1" ht="11.25">
      <c r="A2" s="73" t="s">
        <v>0</v>
      </c>
      <c r="B2" s="73"/>
      <c r="C2" s="107"/>
      <c r="D2" s="109"/>
    </row>
    <row r="3" spans="1:4" s="42" customFormat="1" ht="11.25">
      <c r="A3" s="73"/>
      <c r="B3" s="73"/>
      <c r="C3" s="107"/>
      <c r="D3" s="109"/>
    </row>
    <row r="4" spans="3:4" s="42" customFormat="1" ht="11.25">
      <c r="C4" s="107"/>
      <c r="D4" s="109"/>
    </row>
    <row r="5" spans="1:4" s="42" customFormat="1" ht="11.25" customHeight="1">
      <c r="A5" s="466" t="s">
        <v>285</v>
      </c>
      <c r="B5" s="467"/>
      <c r="C5" s="107"/>
      <c r="D5" s="110" t="s">
        <v>120</v>
      </c>
    </row>
    <row r="6" spans="1:4" ht="11.25">
      <c r="A6" s="111"/>
      <c r="B6" s="111"/>
      <c r="C6" s="112"/>
      <c r="D6" s="113"/>
    </row>
    <row r="7" spans="1:4" ht="15" customHeight="1">
      <c r="A7" s="15" t="s">
        <v>46</v>
      </c>
      <c r="B7" s="16" t="s">
        <v>47</v>
      </c>
      <c r="C7" s="58" t="s">
        <v>77</v>
      </c>
      <c r="D7" s="52" t="s">
        <v>121</v>
      </c>
    </row>
    <row r="8" spans="1:4" ht="11.25">
      <c r="A8" s="400" t="s">
        <v>971</v>
      </c>
      <c r="B8" s="401" t="s">
        <v>972</v>
      </c>
      <c r="C8" s="402">
        <v>1127902</v>
      </c>
      <c r="D8" s="117"/>
    </row>
    <row r="9" spans="1:4" ht="33.75">
      <c r="A9" s="400" t="s">
        <v>973</v>
      </c>
      <c r="B9" s="403" t="s">
        <v>974</v>
      </c>
      <c r="C9" s="316">
        <f>124276.36+31259.63+172037.07+159513.1+411392.29+66388.29+51732.5</f>
        <v>1016599.24</v>
      </c>
      <c r="D9" s="404">
        <v>1</v>
      </c>
    </row>
    <row r="10" spans="1:4" ht="22.5">
      <c r="A10" s="370" t="s">
        <v>975</v>
      </c>
      <c r="B10" s="405" t="s">
        <v>976</v>
      </c>
      <c r="C10" s="316">
        <f>787176.89+449127.75+56542.61+378739.2+279932.91+216505.04+265248.75+32654.4+33064.07+169364.63</f>
        <v>2668356.2499999995</v>
      </c>
      <c r="D10" s="404">
        <v>1</v>
      </c>
    </row>
    <row r="11" spans="1:4" s="282" customFormat="1" ht="22.5">
      <c r="A11" s="370" t="s">
        <v>977</v>
      </c>
      <c r="B11" s="406" t="s">
        <v>978</v>
      </c>
      <c r="C11" s="316">
        <f>80336.28+131306.97+128959.15</f>
        <v>340602.4</v>
      </c>
      <c r="D11" s="404"/>
    </row>
    <row r="12" spans="1:4" s="282" customFormat="1" ht="22.5">
      <c r="A12" s="370" t="s">
        <v>979</v>
      </c>
      <c r="B12" s="407" t="s">
        <v>980</v>
      </c>
      <c r="C12" s="316">
        <f>40507.43+468074+63267.23+679311.35</f>
        <v>1251160.01</v>
      </c>
      <c r="D12" s="404"/>
    </row>
    <row r="13" spans="1:4" s="282" customFormat="1" ht="22.5">
      <c r="A13" s="370" t="s">
        <v>981</v>
      </c>
      <c r="B13" s="407" t="s">
        <v>982</v>
      </c>
      <c r="C13" s="316">
        <f>117970.97+114272.8</f>
        <v>232243.77000000002</v>
      </c>
      <c r="D13" s="404"/>
    </row>
    <row r="14" spans="1:4" s="282" customFormat="1" ht="22.5">
      <c r="A14" s="370" t="s">
        <v>983</v>
      </c>
      <c r="B14" s="407" t="s">
        <v>984</v>
      </c>
      <c r="C14" s="316">
        <v>363737.93</v>
      </c>
      <c r="D14" s="404"/>
    </row>
    <row r="15" spans="1:4" s="282" customFormat="1" ht="22.5">
      <c r="A15" s="370" t="s">
        <v>985</v>
      </c>
      <c r="B15" s="408" t="s">
        <v>986</v>
      </c>
      <c r="C15" s="316">
        <v>15830.82</v>
      </c>
      <c r="D15" s="404"/>
    </row>
    <row r="16" spans="1:4" s="282" customFormat="1" ht="11.25">
      <c r="A16" s="370" t="s">
        <v>987</v>
      </c>
      <c r="B16" s="408" t="s">
        <v>988</v>
      </c>
      <c r="C16" s="316">
        <f>157315.99+247491.51+108735.04+108839.25+206580.34+85773.69+188283.3+217321.93+105433+183533.09+288818.6+140266.81+219673.65+399861.24+418950.16+16592.78+16621.98</f>
        <v>3110092.3600000003</v>
      </c>
      <c r="D16" s="404"/>
    </row>
    <row r="17" spans="1:4" s="282" customFormat="1" ht="22.5">
      <c r="A17" s="370" t="s">
        <v>989</v>
      </c>
      <c r="B17" s="407" t="s">
        <v>990</v>
      </c>
      <c r="C17" s="316">
        <v>449872</v>
      </c>
      <c r="D17" s="404"/>
    </row>
    <row r="18" spans="1:4" s="282" customFormat="1" ht="22.5">
      <c r="A18" s="370" t="s">
        <v>991</v>
      </c>
      <c r="B18" s="407" t="s">
        <v>992</v>
      </c>
      <c r="C18" s="316">
        <f>262598.66+214167.29+152845.46+101465.9+36887.58+762640.41</f>
        <v>1530605.2999999998</v>
      </c>
      <c r="D18" s="404"/>
    </row>
    <row r="19" spans="1:4" s="282" customFormat="1" ht="22.5">
      <c r="A19" s="370" t="s">
        <v>993</v>
      </c>
      <c r="B19" s="407" t="s">
        <v>994</v>
      </c>
      <c r="C19" s="316">
        <f>132058.26+115125.72+349413.39</f>
        <v>596597.37</v>
      </c>
      <c r="D19" s="404"/>
    </row>
    <row r="20" spans="1:4" s="282" customFormat="1" ht="22.5">
      <c r="A20" s="370" t="s">
        <v>995</v>
      </c>
      <c r="B20" s="407" t="s">
        <v>996</v>
      </c>
      <c r="C20" s="316">
        <f>241141.25+94097.62+113782.05+136916.66+113044.18</f>
        <v>698981.76</v>
      </c>
      <c r="D20" s="404"/>
    </row>
    <row r="21" spans="1:4" s="282" customFormat="1" ht="22.5">
      <c r="A21" s="370" t="s">
        <v>997</v>
      </c>
      <c r="B21" s="407" t="s">
        <v>998</v>
      </c>
      <c r="C21" s="316">
        <f>104540.96+28373.38</f>
        <v>132914.34</v>
      </c>
      <c r="D21" s="404"/>
    </row>
    <row r="22" spans="1:4" s="282" customFormat="1" ht="22.5">
      <c r="A22" s="370" t="s">
        <v>999</v>
      </c>
      <c r="B22" s="408" t="s">
        <v>1000</v>
      </c>
      <c r="C22" s="316">
        <f>149304.83+101767.26+25369.91</f>
        <v>276441.99999999994</v>
      </c>
      <c r="D22" s="404">
        <v>1</v>
      </c>
    </row>
    <row r="23" spans="1:4" s="282" customFormat="1" ht="22.5">
      <c r="A23" s="370" t="s">
        <v>1001</v>
      </c>
      <c r="B23" s="407" t="s">
        <v>1002</v>
      </c>
      <c r="C23" s="316">
        <f>147887.99+165832.95+98241.27+497304.13+15681.4+13380.82+31724.81+6720.1+345400.14</f>
        <v>1322173.61</v>
      </c>
      <c r="D23" s="404"/>
    </row>
    <row r="24" spans="1:4" s="282" customFormat="1" ht="22.5">
      <c r="A24" s="370" t="s">
        <v>1003</v>
      </c>
      <c r="B24" s="407" t="s">
        <v>1004</v>
      </c>
      <c r="C24" s="316">
        <f>346647.37+222067.27+453652.79+311818.14+249449.84+75054.49+180870.03+90335.3+218523.83+170883.77+73768.54+153679.84+133258.38+312542.61+132948.71+416117.39+1081776.36</f>
        <v>4623394.66</v>
      </c>
      <c r="D24" s="404">
        <v>1</v>
      </c>
    </row>
    <row r="25" spans="1:4" s="282" customFormat="1" ht="22.5">
      <c r="A25" s="370" t="s">
        <v>1005</v>
      </c>
      <c r="B25" s="407" t="s">
        <v>1006</v>
      </c>
      <c r="C25" s="316">
        <f>524619.81+3708591.46+583321.5+1150097.73</f>
        <v>5966630.5</v>
      </c>
      <c r="D25" s="404"/>
    </row>
    <row r="26" spans="1:4" s="282" customFormat="1" ht="22.5">
      <c r="A26" s="370" t="s">
        <v>1007</v>
      </c>
      <c r="B26" s="405" t="s">
        <v>1008</v>
      </c>
      <c r="C26" s="316">
        <f>320649.22+103899.58+129374.76+134804.59+93602.67+82284.01+32907.28+16692.16+312421.76+229982.33+22176.16+342869.04+153569.27+40000+649004.15+346134.94+315729.3+304600.34+198595.19+158783.82+57119.24+296135.61+4406.38+173552.88</f>
        <v>4519294.68</v>
      </c>
      <c r="D26" s="404">
        <v>1</v>
      </c>
    </row>
    <row r="27" spans="1:4" s="282" customFormat="1" ht="22.5">
      <c r="A27" s="370" t="s">
        <v>1009</v>
      </c>
      <c r="B27" s="405" t="s">
        <v>1010</v>
      </c>
      <c r="C27" s="316">
        <f>251235.68+352260.45+291691.02+247487.01+647600.42+212323.49+479521.43+263350.6</f>
        <v>2745470.1</v>
      </c>
      <c r="D27" s="404">
        <v>1</v>
      </c>
    </row>
    <row r="28" spans="1:4" s="282" customFormat="1" ht="33.75">
      <c r="A28" s="370" t="s">
        <v>1011</v>
      </c>
      <c r="B28" s="407" t="s">
        <v>1012</v>
      </c>
      <c r="C28" s="316">
        <f>244279.98+63040+14775</f>
        <v>322094.98</v>
      </c>
      <c r="D28" s="404"/>
    </row>
    <row r="29" spans="1:4" s="282" customFormat="1" ht="22.5">
      <c r="A29" s="370" t="s">
        <v>1013</v>
      </c>
      <c r="B29" s="407" t="s">
        <v>1014</v>
      </c>
      <c r="C29" s="316">
        <f>249989.98+380761.37+234681.1+89251.9+57503.06+334795.11+93815.93+382995.72+204321.57+92772.94+70467.78+63508.39+81679.85+20659.84</f>
        <v>2357204.54</v>
      </c>
      <c r="D29" s="404"/>
    </row>
    <row r="30" spans="1:4" s="282" customFormat="1" ht="33.75">
      <c r="A30" s="370" t="s">
        <v>1015</v>
      </c>
      <c r="B30" s="407" t="s">
        <v>1016</v>
      </c>
      <c r="C30" s="316">
        <f>9508.97+62525.9+18560+18926.33</f>
        <v>109521.2</v>
      </c>
      <c r="D30" s="404"/>
    </row>
    <row r="31" spans="1:4" s="282" customFormat="1" ht="45">
      <c r="A31" s="370" t="s">
        <v>1017</v>
      </c>
      <c r="B31" s="407" t="s">
        <v>1018</v>
      </c>
      <c r="C31" s="316">
        <f>48776.69+96910.07+28538.12</f>
        <v>174224.88</v>
      </c>
      <c r="D31" s="404"/>
    </row>
    <row r="32" spans="1:4" s="282" customFormat="1" ht="45">
      <c r="A32" s="370" t="s">
        <v>1019</v>
      </c>
      <c r="B32" s="405" t="s">
        <v>1020</v>
      </c>
      <c r="C32" s="316">
        <v>4350</v>
      </c>
      <c r="D32" s="404"/>
    </row>
    <row r="33" spans="1:4" s="282" customFormat="1" ht="22.5">
      <c r="A33" s="370" t="s">
        <v>1021</v>
      </c>
      <c r="B33" s="407" t="s">
        <v>1022</v>
      </c>
      <c r="C33" s="316">
        <f>347249.55+71326.08</f>
        <v>418575.63</v>
      </c>
      <c r="D33" s="404"/>
    </row>
    <row r="34" spans="1:4" s="282" customFormat="1" ht="33.75">
      <c r="A34" s="370" t="s">
        <v>1023</v>
      </c>
      <c r="B34" s="407" t="s">
        <v>1024</v>
      </c>
      <c r="C34" s="316">
        <f>37724.74+297751.17+79490.25+467811.02+95530.29+512848.89+169646.68</f>
        <v>1660803.0399999998</v>
      </c>
      <c r="D34" s="404"/>
    </row>
    <row r="35" spans="1:4" s="282" customFormat="1" ht="22.5">
      <c r="A35" s="370" t="s">
        <v>1025</v>
      </c>
      <c r="B35" s="407" t="s">
        <v>1026</v>
      </c>
      <c r="C35" s="316">
        <f>8032.76+17683.6+41515.31+45173.12+9735.81+13433.44+277823.21</f>
        <v>413397.25</v>
      </c>
      <c r="D35" s="404"/>
    </row>
    <row r="36" spans="1:4" s="282" customFormat="1" ht="45">
      <c r="A36" s="370" t="s">
        <v>1027</v>
      </c>
      <c r="B36" s="407" t="s">
        <v>1028</v>
      </c>
      <c r="C36" s="316">
        <v>25640</v>
      </c>
      <c r="D36" s="409"/>
    </row>
    <row r="37" spans="1:4" s="282" customFormat="1" ht="45">
      <c r="A37" s="370" t="s">
        <v>1029</v>
      </c>
      <c r="B37" s="407" t="s">
        <v>1030</v>
      </c>
      <c r="C37" s="410">
        <f>62939.47+119789.5+37120</f>
        <v>219848.97</v>
      </c>
      <c r="D37" s="411"/>
    </row>
    <row r="38" spans="1:4" s="282" customFormat="1" ht="22.5">
      <c r="A38" s="370" t="s">
        <v>1031</v>
      </c>
      <c r="B38" s="407" t="s">
        <v>1032</v>
      </c>
      <c r="C38" s="410">
        <v>144429.72</v>
      </c>
      <c r="D38" s="411"/>
    </row>
    <row r="39" spans="1:4" s="282" customFormat="1" ht="22.5">
      <c r="A39" s="370" t="s">
        <v>1033</v>
      </c>
      <c r="B39" s="407" t="s">
        <v>1034</v>
      </c>
      <c r="C39" s="410">
        <f>368234.96+152168.21+28019.96</f>
        <v>548423.13</v>
      </c>
      <c r="D39" s="411"/>
    </row>
    <row r="40" spans="1:4" s="282" customFormat="1" ht="33.75">
      <c r="A40" s="370" t="s">
        <v>1035</v>
      </c>
      <c r="B40" s="407" t="s">
        <v>1036</v>
      </c>
      <c r="C40" s="410">
        <f>12272.75+33235.62+91336.3+12761.58</f>
        <v>149606.25</v>
      </c>
      <c r="D40" s="411"/>
    </row>
    <row r="41" spans="1:4" s="282" customFormat="1" ht="22.5">
      <c r="A41" s="370" t="s">
        <v>1037</v>
      </c>
      <c r="B41" s="407" t="s">
        <v>1038</v>
      </c>
      <c r="C41" s="410">
        <f>69844.44+103164.99+52869.19+18647.65</f>
        <v>244526.27</v>
      </c>
      <c r="D41" s="411"/>
    </row>
    <row r="42" spans="1:4" s="282" customFormat="1" ht="22.5">
      <c r="A42" s="370" t="s">
        <v>1039</v>
      </c>
      <c r="B42" s="407" t="s">
        <v>1040</v>
      </c>
      <c r="C42" s="410">
        <f>16820+25836+2700</f>
        <v>45356</v>
      </c>
      <c r="D42" s="411"/>
    </row>
    <row r="43" spans="1:4" s="282" customFormat="1" ht="45">
      <c r="A43" s="370" t="s">
        <v>1041</v>
      </c>
      <c r="B43" s="407" t="s">
        <v>1042</v>
      </c>
      <c r="C43" s="410">
        <f>25288+9280+33872</f>
        <v>68440</v>
      </c>
      <c r="D43" s="411"/>
    </row>
    <row r="44" spans="1:4" s="282" customFormat="1" ht="56.25">
      <c r="A44" s="370" t="s">
        <v>1043</v>
      </c>
      <c r="B44" s="407" t="s">
        <v>1044</v>
      </c>
      <c r="C44" s="410">
        <f>27086+19314</f>
        <v>46400</v>
      </c>
      <c r="D44" s="411"/>
    </row>
    <row r="45" spans="1:4" s="282" customFormat="1" ht="22.5">
      <c r="A45" s="400" t="s">
        <v>1045</v>
      </c>
      <c r="B45" s="403" t="s">
        <v>1046</v>
      </c>
      <c r="C45" s="412">
        <f>133085.66+13041.88</f>
        <v>146127.54</v>
      </c>
      <c r="D45" s="411"/>
    </row>
    <row r="46" spans="1:4" s="282" customFormat="1" ht="11.25">
      <c r="A46" s="370" t="s">
        <v>1047</v>
      </c>
      <c r="B46" s="407" t="s">
        <v>1048</v>
      </c>
      <c r="C46" s="410">
        <f>235562.5+202892.64+139508.73+55744.54+115266.49</f>
        <v>748974.9</v>
      </c>
      <c r="D46" s="411"/>
    </row>
    <row r="47" spans="1:4" s="282" customFormat="1" ht="11.25">
      <c r="A47" s="370" t="s">
        <v>1049</v>
      </c>
      <c r="B47" s="407" t="s">
        <v>1050</v>
      </c>
      <c r="C47" s="410">
        <f>195849.32+15070.72+4107.8+15936.29</f>
        <v>230964.13</v>
      </c>
      <c r="D47" s="411"/>
    </row>
    <row r="48" spans="1:4" s="282" customFormat="1" ht="22.5">
      <c r="A48" s="370" t="s">
        <v>1051</v>
      </c>
      <c r="B48" s="407" t="s">
        <v>1052</v>
      </c>
      <c r="C48" s="316">
        <f>135366.79+24248.66+88054.59+86662.95+53384.19+55648.03+14354.48+56181.27+36023.7+42039.87+49087.54+100498.33+37504.65</f>
        <v>779055.0499999999</v>
      </c>
      <c r="D48" s="411"/>
    </row>
    <row r="49" spans="1:4" s="282" customFormat="1" ht="22.5">
      <c r="A49" s="370" t="s">
        <v>1053</v>
      </c>
      <c r="B49" s="407" t="s">
        <v>1054</v>
      </c>
      <c r="C49" s="316">
        <f>113938.19+65512.77+67957.71+32012.15</f>
        <v>279420.82</v>
      </c>
      <c r="D49" s="411"/>
    </row>
    <row r="50" spans="1:4" s="282" customFormat="1" ht="11.25">
      <c r="A50" s="370" t="s">
        <v>1055</v>
      </c>
      <c r="B50" s="407" t="s">
        <v>1056</v>
      </c>
      <c r="C50" s="316">
        <f>39440+9280+12760</f>
        <v>61480</v>
      </c>
      <c r="D50" s="411"/>
    </row>
    <row r="51" spans="1:4" s="282" customFormat="1" ht="22.5">
      <c r="A51" s="370" t="s">
        <v>1057</v>
      </c>
      <c r="B51" s="407" t="s">
        <v>1058</v>
      </c>
      <c r="C51" s="316">
        <f>28420+14500+12760</f>
        <v>55680</v>
      </c>
      <c r="D51" s="411"/>
    </row>
    <row r="52" spans="1:4" s="282" customFormat="1" ht="22.5">
      <c r="A52" s="370" t="s">
        <v>1059</v>
      </c>
      <c r="B52" s="407" t="s">
        <v>1060</v>
      </c>
      <c r="C52" s="316">
        <f>28420+14500+12760</f>
        <v>55680</v>
      </c>
      <c r="D52" s="411"/>
    </row>
    <row r="53" spans="1:4" s="282" customFormat="1" ht="11.25">
      <c r="A53" s="370" t="s">
        <v>1061</v>
      </c>
      <c r="B53" s="407" t="s">
        <v>1062</v>
      </c>
      <c r="C53" s="316">
        <f>78366.62+39376.32+133901.28+85233.45+102.15</f>
        <v>336979.82</v>
      </c>
      <c r="D53" s="411"/>
    </row>
    <row r="54" spans="1:4" s="282" customFormat="1" ht="22.5">
      <c r="A54" s="370" t="s">
        <v>1063</v>
      </c>
      <c r="B54" s="407" t="s">
        <v>1064</v>
      </c>
      <c r="C54" s="316">
        <f>44919.84+879697.13+101532.48+141288</f>
        <v>1167437.45</v>
      </c>
      <c r="D54" s="411"/>
    </row>
    <row r="55" spans="1:4" s="282" customFormat="1" ht="11.25">
      <c r="A55" s="370" t="s">
        <v>1065</v>
      </c>
      <c r="B55" s="407" t="s">
        <v>1066</v>
      </c>
      <c r="C55" s="316">
        <f>248138.78+193148.82+134422.34+13732.74+540470.66+193871.05+931699.26</f>
        <v>2255483.65</v>
      </c>
      <c r="D55" s="411"/>
    </row>
    <row r="56" spans="1:4" s="282" customFormat="1" ht="22.5">
      <c r="A56" s="370" t="s">
        <v>1067</v>
      </c>
      <c r="B56" s="407" t="s">
        <v>1068</v>
      </c>
      <c r="C56" s="316">
        <f>343512.16+159782.94+145725.56+92532.97+208830.45+76074.23+163680.34+84617.2</f>
        <v>1274755.8499999999</v>
      </c>
      <c r="D56" s="411"/>
    </row>
    <row r="57" spans="1:4" s="282" customFormat="1" ht="22.5">
      <c r="A57" s="370" t="s">
        <v>1069</v>
      </c>
      <c r="B57" s="407" t="s">
        <v>1070</v>
      </c>
      <c r="C57" s="316">
        <f>85561.6+10440</f>
        <v>96001.6</v>
      </c>
      <c r="D57" s="411"/>
    </row>
    <row r="58" spans="1:4" s="282" customFormat="1" ht="11.25">
      <c r="A58" s="370" t="s">
        <v>1071</v>
      </c>
      <c r="B58" s="407" t="s">
        <v>1072</v>
      </c>
      <c r="C58" s="316">
        <f>262842.08+13920</f>
        <v>276762.08</v>
      </c>
      <c r="D58" s="411"/>
    </row>
    <row r="59" spans="1:4" s="282" customFormat="1" ht="11.25">
      <c r="A59" s="370" t="s">
        <v>1073</v>
      </c>
      <c r="B59" s="407" t="s">
        <v>1074</v>
      </c>
      <c r="C59" s="316">
        <f>1651.23+1026443.14+285093.5+626789.67+644070.49</f>
        <v>2584048.0300000003</v>
      </c>
      <c r="D59" s="411"/>
    </row>
    <row r="60" spans="1:4" s="282" customFormat="1" ht="22.5">
      <c r="A60" s="370" t="s">
        <v>1075</v>
      </c>
      <c r="B60" s="407" t="s">
        <v>1076</v>
      </c>
      <c r="C60" s="316">
        <f>143318+276892</f>
        <v>420210</v>
      </c>
      <c r="D60" s="411"/>
    </row>
    <row r="61" spans="1:4" s="282" customFormat="1" ht="22.5">
      <c r="A61" s="370" t="s">
        <v>1077</v>
      </c>
      <c r="B61" s="407" t="s">
        <v>1078</v>
      </c>
      <c r="C61" s="316">
        <v>58090.48</v>
      </c>
      <c r="D61" s="411"/>
    </row>
    <row r="62" spans="1:4" s="282" customFormat="1" ht="22.5">
      <c r="A62" s="370" t="s">
        <v>1079</v>
      </c>
      <c r="B62" s="407" t="s">
        <v>1080</v>
      </c>
      <c r="C62" s="316">
        <f>13648.8+10616.46+15234.85</f>
        <v>39500.11</v>
      </c>
      <c r="D62" s="411"/>
    </row>
    <row r="63" spans="1:4" s="282" customFormat="1" ht="11.25">
      <c r="A63" s="370" t="s">
        <v>1081</v>
      </c>
      <c r="B63" s="407" t="s">
        <v>1082</v>
      </c>
      <c r="C63" s="316">
        <v>39032</v>
      </c>
      <c r="D63" s="411"/>
    </row>
    <row r="64" spans="1:4" s="282" customFormat="1" ht="22.5">
      <c r="A64" s="370" t="s">
        <v>1083</v>
      </c>
      <c r="B64" s="407" t="s">
        <v>1084</v>
      </c>
      <c r="C64" s="316">
        <f>86310.86+33270.31+27264.01+64468.47+34448.25</f>
        <v>245761.9</v>
      </c>
      <c r="D64" s="411"/>
    </row>
    <row r="65" spans="1:4" s="282" customFormat="1" ht="11.25">
      <c r="A65" s="370" t="s">
        <v>1085</v>
      </c>
      <c r="B65" s="407" t="s">
        <v>1086</v>
      </c>
      <c r="C65" s="316">
        <f>172676.49+443599.57+371684.21</f>
        <v>987960.27</v>
      </c>
      <c r="D65" s="411"/>
    </row>
    <row r="66" spans="1:4" s="282" customFormat="1" ht="22.5">
      <c r="A66" s="370" t="s">
        <v>1087</v>
      </c>
      <c r="B66" s="407" t="s">
        <v>1088</v>
      </c>
      <c r="C66" s="316">
        <f>64013.1+17929.44+88811.62</f>
        <v>170754.15999999997</v>
      </c>
      <c r="D66" s="411"/>
    </row>
    <row r="67" spans="1:4" s="282" customFormat="1" ht="11.25">
      <c r="A67" s="370" t="s">
        <v>1089</v>
      </c>
      <c r="B67" s="407" t="s">
        <v>1090</v>
      </c>
      <c r="C67" s="316">
        <f>4416606.03+2512196.05+1541784.61+1792457.9</f>
        <v>10263044.59</v>
      </c>
      <c r="D67" s="411"/>
    </row>
    <row r="68" spans="1:4" s="282" customFormat="1" ht="22.5">
      <c r="A68" s="370" t="s">
        <v>1091</v>
      </c>
      <c r="B68" s="407" t="s">
        <v>1092</v>
      </c>
      <c r="C68" s="316">
        <f>63775.29+127008.54</f>
        <v>190783.83</v>
      </c>
      <c r="D68" s="411"/>
    </row>
    <row r="69" spans="1:4" s="282" customFormat="1" ht="22.5">
      <c r="A69" s="370" t="s">
        <v>1093</v>
      </c>
      <c r="B69" s="407" t="s">
        <v>1094</v>
      </c>
      <c r="C69" s="316">
        <f>200615.91+52081.57+148068.61+35140.82+68606.43</f>
        <v>504513.33999999997</v>
      </c>
      <c r="D69" s="411"/>
    </row>
    <row r="70" spans="1:4" s="282" customFormat="1" ht="11.25">
      <c r="A70" s="370" t="s">
        <v>1095</v>
      </c>
      <c r="B70" s="407" t="s">
        <v>1096</v>
      </c>
      <c r="C70" s="316">
        <f>23096.77+224703.03+139714.76</f>
        <v>387514.56</v>
      </c>
      <c r="D70" s="411"/>
    </row>
    <row r="71" spans="1:4" s="282" customFormat="1" ht="22.5">
      <c r="A71" s="370" t="s">
        <v>1097</v>
      </c>
      <c r="B71" s="407" t="s">
        <v>1098</v>
      </c>
      <c r="C71" s="316">
        <f>96609.96+61597.645+64953.12+370380.61</f>
        <v>593541.335</v>
      </c>
      <c r="D71" s="411"/>
    </row>
    <row r="72" spans="1:4" s="282" customFormat="1" ht="22.5">
      <c r="A72" s="370" t="s">
        <v>1099</v>
      </c>
      <c r="B72" s="407" t="s">
        <v>1100</v>
      </c>
      <c r="C72" s="316">
        <f>102705.09+12094.92</f>
        <v>114800.01</v>
      </c>
      <c r="D72" s="411"/>
    </row>
    <row r="73" spans="1:4" s="282" customFormat="1" ht="22.5">
      <c r="A73" s="370" t="s">
        <v>1101</v>
      </c>
      <c r="B73" s="407" t="s">
        <v>1102</v>
      </c>
      <c r="C73" s="316">
        <f>102705.09+12094.92</f>
        <v>114800.01</v>
      </c>
      <c r="D73" s="411"/>
    </row>
    <row r="74" spans="1:4" s="282" customFormat="1" ht="22.5">
      <c r="A74" s="370" t="s">
        <v>1103</v>
      </c>
      <c r="B74" s="407" t="s">
        <v>1104</v>
      </c>
      <c r="C74" s="316">
        <f>102705.09+12094.92</f>
        <v>114800.01</v>
      </c>
      <c r="D74" s="411"/>
    </row>
    <row r="75" spans="1:4" s="282" customFormat="1" ht="33.75">
      <c r="A75" s="370" t="s">
        <v>1105</v>
      </c>
      <c r="B75" s="407" t="s">
        <v>1106</v>
      </c>
      <c r="C75" s="316">
        <f>31900+58000</f>
        <v>89900</v>
      </c>
      <c r="D75" s="411"/>
    </row>
    <row r="76" spans="1:4" s="282" customFormat="1" ht="33.75">
      <c r="A76" s="370" t="s">
        <v>1107</v>
      </c>
      <c r="B76" s="407" t="s">
        <v>1108</v>
      </c>
      <c r="C76" s="316">
        <v>25520</v>
      </c>
      <c r="D76" s="411"/>
    </row>
    <row r="77" spans="1:4" s="282" customFormat="1" ht="33.75">
      <c r="A77" s="370" t="s">
        <v>1109</v>
      </c>
      <c r="B77" s="407" t="s">
        <v>1110</v>
      </c>
      <c r="C77" s="316">
        <f>8700+32480</f>
        <v>41180</v>
      </c>
      <c r="D77" s="411"/>
    </row>
    <row r="78" spans="1:4" s="282" customFormat="1" ht="22.5">
      <c r="A78" s="370" t="s">
        <v>1111</v>
      </c>
      <c r="B78" s="407" t="s">
        <v>1112</v>
      </c>
      <c r="C78" s="316">
        <v>99287.74</v>
      </c>
      <c r="D78" s="411"/>
    </row>
    <row r="79" spans="1:4" s="282" customFormat="1" ht="11.25">
      <c r="A79" s="370" t="s">
        <v>1113</v>
      </c>
      <c r="B79" s="407" t="s">
        <v>1114</v>
      </c>
      <c r="C79" s="316">
        <f>285191.13+395087.03+17782.34+739029.55</f>
        <v>1437090.05</v>
      </c>
      <c r="D79" s="411"/>
    </row>
    <row r="80" spans="1:4" s="282" customFormat="1" ht="33.75">
      <c r="A80" s="370" t="s">
        <v>1115</v>
      </c>
      <c r="B80" s="407" t="s">
        <v>1116</v>
      </c>
      <c r="C80" s="316">
        <f>6380+19140</f>
        <v>25520</v>
      </c>
      <c r="D80" s="411"/>
    </row>
    <row r="81" spans="1:4" s="282" customFormat="1" ht="33.75">
      <c r="A81" s="370" t="s">
        <v>1117</v>
      </c>
      <c r="B81" s="407" t="s">
        <v>1118</v>
      </c>
      <c r="C81" s="316">
        <v>35380</v>
      </c>
      <c r="D81" s="411"/>
    </row>
    <row r="82" spans="1:4" s="282" customFormat="1" ht="22.5">
      <c r="A82" s="370" t="s">
        <v>1119</v>
      </c>
      <c r="B82" s="407" t="s">
        <v>1120</v>
      </c>
      <c r="C82" s="316">
        <v>150324.15</v>
      </c>
      <c r="D82" s="411"/>
    </row>
    <row r="83" spans="1:4" s="282" customFormat="1" ht="22.5">
      <c r="A83" s="370" t="s">
        <v>1121</v>
      </c>
      <c r="B83" s="407" t="s">
        <v>1122</v>
      </c>
      <c r="C83" s="316">
        <f>131793.17+34274.81</f>
        <v>166067.98</v>
      </c>
      <c r="D83" s="411"/>
    </row>
    <row r="84" spans="1:4" s="282" customFormat="1" ht="22.5">
      <c r="A84" s="370" t="s">
        <v>1123</v>
      </c>
      <c r="B84" s="407" t="s">
        <v>1124</v>
      </c>
      <c r="C84" s="316">
        <f>152819.71</f>
        <v>152819.71</v>
      </c>
      <c r="D84" s="411"/>
    </row>
    <row r="85" spans="1:4" s="282" customFormat="1" ht="22.5">
      <c r="A85" s="370" t="s">
        <v>1125</v>
      </c>
      <c r="B85" s="407" t="s">
        <v>1126</v>
      </c>
      <c r="C85" s="316">
        <f>9048</f>
        <v>9048</v>
      </c>
      <c r="D85" s="411"/>
    </row>
    <row r="86" spans="1:4" s="282" customFormat="1" ht="22.5">
      <c r="A86" s="370" t="s">
        <v>1127</v>
      </c>
      <c r="B86" s="407" t="s">
        <v>1128</v>
      </c>
      <c r="C86" s="316">
        <f>175334.51</f>
        <v>175334.51</v>
      </c>
      <c r="D86" s="411"/>
    </row>
    <row r="87" spans="1:4" s="282" customFormat="1" ht="22.5">
      <c r="A87" s="370" t="s">
        <v>1129</v>
      </c>
      <c r="B87" s="407" t="s">
        <v>1130</v>
      </c>
      <c r="C87" s="316">
        <f>465107.65+406946.31</f>
        <v>872053.96</v>
      </c>
      <c r="D87" s="411"/>
    </row>
    <row r="88" spans="1:4" s="282" customFormat="1" ht="22.5">
      <c r="A88" s="370" t="s">
        <v>1131</v>
      </c>
      <c r="B88" s="407" t="s">
        <v>1132</v>
      </c>
      <c r="C88" s="316">
        <f>113661.27</f>
        <v>113661.27</v>
      </c>
      <c r="D88" s="411"/>
    </row>
    <row r="89" spans="1:4" s="282" customFormat="1" ht="22.5">
      <c r="A89" s="370" t="s">
        <v>1133</v>
      </c>
      <c r="B89" s="407" t="s">
        <v>1134</v>
      </c>
      <c r="C89" s="316">
        <f>27955.85</f>
        <v>27955.85</v>
      </c>
      <c r="D89" s="411"/>
    </row>
    <row r="90" spans="1:4" s="282" customFormat="1" ht="22.5">
      <c r="A90" s="370" t="s">
        <v>1135</v>
      </c>
      <c r="B90" s="407" t="s">
        <v>1136</v>
      </c>
      <c r="C90" s="316">
        <f>27955.85</f>
        <v>27955.85</v>
      </c>
      <c r="D90" s="411"/>
    </row>
    <row r="91" spans="1:4" s="282" customFormat="1" ht="22.5">
      <c r="A91" s="370" t="s">
        <v>1137</v>
      </c>
      <c r="B91" s="407" t="s">
        <v>1138</v>
      </c>
      <c r="C91" s="316">
        <f>30992.49+31763.89+54367.44+56344.51+30858.51+15623.77+10116.03</f>
        <v>230066.64</v>
      </c>
      <c r="D91" s="411"/>
    </row>
    <row r="92" spans="1:4" s="282" customFormat="1" ht="11.25">
      <c r="A92" s="370" t="s">
        <v>1139</v>
      </c>
      <c r="B92" s="407" t="s">
        <v>1140</v>
      </c>
      <c r="C92" s="316">
        <f>347469.7+239214.48</f>
        <v>586684.18</v>
      </c>
      <c r="D92" s="411"/>
    </row>
    <row r="93" spans="1:4" s="282" customFormat="1" ht="11.25">
      <c r="A93" s="370" t="s">
        <v>1141</v>
      </c>
      <c r="B93" s="407" t="s">
        <v>1142</v>
      </c>
      <c r="C93" s="316">
        <f>602744.12+371765.7+105605.23+295198.67+515591.8-450</f>
        <v>1890455.52</v>
      </c>
      <c r="D93" s="411"/>
    </row>
    <row r="94" spans="1:4" s="282" customFormat="1" ht="22.5">
      <c r="A94" s="370" t="s">
        <v>1143</v>
      </c>
      <c r="B94" s="407" t="s">
        <v>1144</v>
      </c>
      <c r="C94" s="316">
        <f>16072+16014.6+5740</f>
        <v>37826.6</v>
      </c>
      <c r="D94" s="411"/>
    </row>
    <row r="95" spans="1:4" s="282" customFormat="1" ht="22.5">
      <c r="A95" s="370" t="s">
        <v>1145</v>
      </c>
      <c r="B95" s="407" t="s">
        <v>1146</v>
      </c>
      <c r="C95" s="316">
        <f>6000+13000.03</f>
        <v>19000.03</v>
      </c>
      <c r="D95" s="411"/>
    </row>
    <row r="96" spans="1:4" s="282" customFormat="1" ht="11.25">
      <c r="A96" s="370" t="s">
        <v>1147</v>
      </c>
      <c r="B96" s="407" t="s">
        <v>1148</v>
      </c>
      <c r="C96" s="316">
        <f>118005.69+54527.83</f>
        <v>172533.52000000002</v>
      </c>
      <c r="D96" s="411"/>
    </row>
    <row r="97" spans="1:4" s="282" customFormat="1" ht="11.25">
      <c r="A97" s="370" t="s">
        <v>1149</v>
      </c>
      <c r="B97" s="407" t="s">
        <v>1150</v>
      </c>
      <c r="C97" s="316">
        <f>104411.38+370901.46</f>
        <v>475312.84</v>
      </c>
      <c r="D97" s="411"/>
    </row>
    <row r="98" spans="1:4" s="282" customFormat="1" ht="11.25">
      <c r="A98" s="370" t="s">
        <v>1151</v>
      </c>
      <c r="B98" s="407" t="s">
        <v>1152</v>
      </c>
      <c r="C98" s="316">
        <f>437194.53+764069.12+160929.55</f>
        <v>1362193.2</v>
      </c>
      <c r="D98" s="411"/>
    </row>
    <row r="99" spans="1:4" s="282" customFormat="1" ht="11.25">
      <c r="A99" s="370" t="s">
        <v>1153</v>
      </c>
      <c r="B99" s="407" t="s">
        <v>1154</v>
      </c>
      <c r="C99" s="316">
        <f>9017.65+41097.16</f>
        <v>50114.810000000005</v>
      </c>
      <c r="D99" s="411"/>
    </row>
    <row r="100" spans="1:4" s="282" customFormat="1" ht="22.5">
      <c r="A100" s="370" t="s">
        <v>1155</v>
      </c>
      <c r="B100" s="407" t="s">
        <v>1156</v>
      </c>
      <c r="C100" s="316">
        <f>11565.14+10817.16+23242.96</f>
        <v>45625.259999999995</v>
      </c>
      <c r="D100" s="413"/>
    </row>
    <row r="101" spans="1:4" s="282" customFormat="1" ht="22.5">
      <c r="A101" s="370" t="s">
        <v>1157</v>
      </c>
      <c r="B101" s="407" t="s">
        <v>1158</v>
      </c>
      <c r="C101" s="316">
        <f>167682.68+74017.99+68851.38+4563.89+47458.93</f>
        <v>362574.87</v>
      </c>
      <c r="D101" s="413"/>
    </row>
    <row r="102" spans="1:4" s="282" customFormat="1" ht="22.5">
      <c r="A102" s="370" t="s">
        <v>1159</v>
      </c>
      <c r="B102" s="407" t="s">
        <v>1160</v>
      </c>
      <c r="C102" s="316">
        <f>613720.81+276683.77</f>
        <v>890404.5800000001</v>
      </c>
      <c r="D102" s="413"/>
    </row>
    <row r="103" spans="1:4" s="282" customFormat="1" ht="11.25">
      <c r="A103" s="370" t="s">
        <v>1161</v>
      </c>
      <c r="B103" s="407" t="s">
        <v>1162</v>
      </c>
      <c r="C103" s="316">
        <f>78242.81+13685.25+11539.74+126413.15+7990.92</f>
        <v>237871.87000000002</v>
      </c>
      <c r="D103" s="413"/>
    </row>
    <row r="104" spans="1:4" s="282" customFormat="1" ht="22.5">
      <c r="A104" s="370" t="s">
        <v>1163</v>
      </c>
      <c r="B104" s="407" t="s">
        <v>1164</v>
      </c>
      <c r="C104" s="316">
        <f>321976.08+245425.31</f>
        <v>567401.39</v>
      </c>
      <c r="D104" s="413"/>
    </row>
    <row r="105" spans="1:4" s="282" customFormat="1" ht="11.25">
      <c r="A105" s="114"/>
      <c r="B105" s="115"/>
      <c r="C105" s="116"/>
      <c r="D105" s="117"/>
    </row>
    <row r="106" spans="1:4" ht="11.25">
      <c r="A106" s="114"/>
      <c r="B106" s="115"/>
      <c r="C106" s="116"/>
      <c r="D106" s="117"/>
    </row>
    <row r="107" spans="1:4" ht="11.25">
      <c r="A107" s="114"/>
      <c r="B107" s="115"/>
      <c r="C107" s="116"/>
      <c r="D107" s="117"/>
    </row>
    <row r="108" spans="1:4" ht="11.25">
      <c r="A108" s="114"/>
      <c r="B108" s="115"/>
      <c r="C108" s="116"/>
      <c r="D108" s="117"/>
    </row>
    <row r="109" spans="1:4" ht="11.25">
      <c r="A109" s="114"/>
      <c r="B109" s="115"/>
      <c r="C109" s="116"/>
      <c r="D109" s="117"/>
    </row>
    <row r="110" spans="1:4" ht="11.25">
      <c r="A110" s="114"/>
      <c r="B110" s="115"/>
      <c r="C110" s="116"/>
      <c r="D110" s="117"/>
    </row>
    <row r="111" spans="1:4" ht="11.25">
      <c r="A111" s="114"/>
      <c r="B111" s="114"/>
      <c r="C111" s="116"/>
      <c r="D111" s="117"/>
    </row>
    <row r="112" spans="1:4" ht="11.25">
      <c r="A112" s="114"/>
      <c r="B112" s="115"/>
      <c r="C112" s="116"/>
      <c r="D112" s="117"/>
    </row>
    <row r="113" spans="1:4" ht="11.25">
      <c r="A113" s="114"/>
      <c r="B113" s="115"/>
      <c r="C113" s="116"/>
      <c r="D113" s="117"/>
    </row>
    <row r="114" spans="1:4" ht="11.25">
      <c r="A114" s="114"/>
      <c r="B114" s="115"/>
      <c r="C114" s="116"/>
      <c r="D114" s="117"/>
    </row>
    <row r="115" spans="1:4" ht="11.25">
      <c r="A115" s="114"/>
      <c r="B115" s="115"/>
      <c r="C115" s="116"/>
      <c r="D115" s="117"/>
    </row>
    <row r="116" spans="1:4" ht="11.25">
      <c r="A116" s="114"/>
      <c r="B116" s="115"/>
      <c r="C116" s="116"/>
      <c r="D116" s="117"/>
    </row>
    <row r="117" spans="1:4" ht="11.25">
      <c r="A117" s="114"/>
      <c r="B117" s="115"/>
      <c r="C117" s="116"/>
      <c r="D117" s="117"/>
    </row>
    <row r="118" spans="1:4" ht="11.25">
      <c r="A118" s="114"/>
      <c r="B118" s="115"/>
      <c r="C118" s="116"/>
      <c r="D118" s="117"/>
    </row>
    <row r="119" spans="1:4" ht="11.25">
      <c r="A119" s="114"/>
      <c r="B119" s="115"/>
      <c r="C119" s="116"/>
      <c r="D119" s="117"/>
    </row>
    <row r="120" spans="1:4" ht="11.25">
      <c r="A120" s="114"/>
      <c r="B120" s="115"/>
      <c r="C120" s="116"/>
      <c r="D120" s="117"/>
    </row>
    <row r="121" spans="1:4" ht="11.25">
      <c r="A121" s="114"/>
      <c r="B121" s="115"/>
      <c r="C121" s="116"/>
      <c r="D121" s="117"/>
    </row>
    <row r="122" spans="1:4" ht="11.25">
      <c r="A122" s="114"/>
      <c r="B122" s="115"/>
      <c r="C122" s="116"/>
      <c r="D122" s="117"/>
    </row>
    <row r="123" spans="1:4" ht="11.25">
      <c r="A123" s="114"/>
      <c r="B123" s="115"/>
      <c r="C123" s="116"/>
      <c r="D123" s="117"/>
    </row>
    <row r="124" spans="1:4" ht="11.25">
      <c r="A124" s="114"/>
      <c r="B124" s="115"/>
      <c r="C124" s="116"/>
      <c r="D124" s="117"/>
    </row>
    <row r="125" spans="1:4" ht="11.25">
      <c r="A125" s="114"/>
      <c r="B125" s="115"/>
      <c r="C125" s="116"/>
      <c r="D125" s="117"/>
    </row>
    <row r="126" spans="1:4" ht="11.25">
      <c r="A126" s="114"/>
      <c r="B126" s="114"/>
      <c r="C126" s="116"/>
      <c r="D126" s="117"/>
    </row>
    <row r="127" spans="1:4" ht="11.25">
      <c r="A127" s="118"/>
      <c r="B127" s="118" t="s">
        <v>288</v>
      </c>
      <c r="C127" s="119">
        <f>SUM(C8:C126)</f>
        <v>74912864.86500001</v>
      </c>
      <c r="D127" s="206">
        <v>0</v>
      </c>
    </row>
    <row r="130" spans="1:4" ht="11.25">
      <c r="A130" s="466" t="s">
        <v>286</v>
      </c>
      <c r="B130" s="467"/>
      <c r="C130" s="107"/>
      <c r="D130" s="110" t="s">
        <v>120</v>
      </c>
    </row>
    <row r="131" spans="1:4" ht="11.25">
      <c r="A131" s="111"/>
      <c r="B131" s="111"/>
      <c r="C131" s="112"/>
      <c r="D131" s="113"/>
    </row>
    <row r="132" spans="1:4" ht="11.25">
      <c r="A132" s="15" t="s">
        <v>46</v>
      </c>
      <c r="B132" s="16" t="s">
        <v>47</v>
      </c>
      <c r="C132" s="58" t="s">
        <v>77</v>
      </c>
      <c r="D132" s="52" t="s">
        <v>121</v>
      </c>
    </row>
    <row r="133" spans="1:4" ht="11.25">
      <c r="A133" s="370" t="s">
        <v>1165</v>
      </c>
      <c r="B133" s="370" t="s">
        <v>1166</v>
      </c>
      <c r="C133" s="414">
        <v>11727.47</v>
      </c>
      <c r="D133" s="117"/>
    </row>
    <row r="134" spans="1:4" ht="11.25">
      <c r="A134" s="114"/>
      <c r="B134" s="115"/>
      <c r="C134" s="116"/>
      <c r="D134" s="117"/>
    </row>
    <row r="135" spans="1:4" ht="11.25">
      <c r="A135" s="114"/>
      <c r="B135" s="115"/>
      <c r="C135" s="116"/>
      <c r="D135" s="117"/>
    </row>
    <row r="136" spans="1:4" ht="11.25">
      <c r="A136" s="114"/>
      <c r="B136" s="115"/>
      <c r="C136" s="116"/>
      <c r="D136" s="117"/>
    </row>
    <row r="137" spans="1:4" ht="11.25">
      <c r="A137" s="114"/>
      <c r="B137" s="115"/>
      <c r="C137" s="116"/>
      <c r="D137" s="117"/>
    </row>
    <row r="138" spans="1:4" ht="11.25">
      <c r="A138" s="114"/>
      <c r="B138" s="115"/>
      <c r="C138" s="116"/>
      <c r="D138" s="117"/>
    </row>
    <row r="139" spans="1:4" ht="11.25">
      <c r="A139" s="114"/>
      <c r="B139" s="115"/>
      <c r="C139" s="116"/>
      <c r="D139" s="117"/>
    </row>
    <row r="140" spans="1:4" ht="11.25">
      <c r="A140" s="114"/>
      <c r="B140" s="115"/>
      <c r="C140" s="116"/>
      <c r="D140" s="117"/>
    </row>
    <row r="141" spans="1:4" ht="11.25">
      <c r="A141" s="114"/>
      <c r="B141" s="114"/>
      <c r="C141" s="116"/>
      <c r="D141" s="117"/>
    </row>
    <row r="142" spans="1:4" ht="11.25">
      <c r="A142" s="114"/>
      <c r="B142" s="115"/>
      <c r="C142" s="116"/>
      <c r="D142" s="117"/>
    </row>
    <row r="143" spans="1:4" ht="11.25">
      <c r="A143" s="114"/>
      <c r="B143" s="115"/>
      <c r="C143" s="116"/>
      <c r="D143" s="117"/>
    </row>
    <row r="144" spans="1:4" ht="11.25">
      <c r="A144" s="114"/>
      <c r="B144" s="115"/>
      <c r="C144" s="116"/>
      <c r="D144" s="117"/>
    </row>
    <row r="145" spans="1:4" ht="11.25">
      <c r="A145" s="114"/>
      <c r="B145" s="115"/>
      <c r="C145" s="116"/>
      <c r="D145" s="117"/>
    </row>
    <row r="146" spans="1:4" ht="11.25">
      <c r="A146" s="114"/>
      <c r="B146" s="115"/>
      <c r="C146" s="116"/>
      <c r="D146" s="117"/>
    </row>
    <row r="147" spans="1:4" ht="11.25">
      <c r="A147" s="114"/>
      <c r="B147" s="115"/>
      <c r="C147" s="116"/>
      <c r="D147" s="117"/>
    </row>
    <row r="148" spans="1:4" ht="11.25">
      <c r="A148" s="114"/>
      <c r="B148" s="115"/>
      <c r="C148" s="116"/>
      <c r="D148" s="117"/>
    </row>
    <row r="149" spans="1:4" ht="11.25">
      <c r="A149" s="114"/>
      <c r="B149" s="115"/>
      <c r="C149" s="116"/>
      <c r="D149" s="117"/>
    </row>
    <row r="150" spans="1:4" ht="11.25">
      <c r="A150" s="114"/>
      <c r="B150" s="115"/>
      <c r="C150" s="116"/>
      <c r="D150" s="117"/>
    </row>
    <row r="151" spans="1:4" ht="11.25">
      <c r="A151" s="114"/>
      <c r="B151" s="115"/>
      <c r="C151" s="116"/>
      <c r="D151" s="117"/>
    </row>
    <row r="152" spans="1:4" ht="11.25">
      <c r="A152" s="114"/>
      <c r="B152" s="115"/>
      <c r="C152" s="116"/>
      <c r="D152" s="117"/>
    </row>
    <row r="153" spans="1:4" ht="11.25">
      <c r="A153" s="114"/>
      <c r="B153" s="115"/>
      <c r="C153" s="116"/>
      <c r="D153" s="117"/>
    </row>
    <row r="154" spans="1:4" ht="11.25">
      <c r="A154" s="114"/>
      <c r="B154" s="115"/>
      <c r="C154" s="116"/>
      <c r="D154" s="117"/>
    </row>
    <row r="155" spans="1:4" ht="11.25">
      <c r="A155" s="114"/>
      <c r="B155" s="115"/>
      <c r="C155" s="116"/>
      <c r="D155" s="117"/>
    </row>
    <row r="156" spans="1:4" ht="11.25">
      <c r="A156" s="114"/>
      <c r="B156" s="114"/>
      <c r="C156" s="116"/>
      <c r="D156" s="117"/>
    </row>
    <row r="157" spans="1:4" ht="11.25">
      <c r="A157" s="118"/>
      <c r="B157" s="118" t="s">
        <v>287</v>
      </c>
      <c r="C157" s="119">
        <f>SUM(C133:C156)</f>
        <v>11727.47</v>
      </c>
      <c r="D157" s="206">
        <v>0</v>
      </c>
    </row>
  </sheetData>
  <sheetProtection/>
  <mergeCells count="2">
    <mergeCell ref="A5:B5"/>
    <mergeCell ref="A130:B130"/>
  </mergeCells>
  <dataValidations count="5">
    <dataValidation allowBlank="1" showInputMessage="1" showErrorMessage="1" prompt="Detallar el porcentaje de estas adquisiciones que fueron realizadas mediante subsidios de capital del sector central (subsidiados por la federación, estado o municipio)." sqref="D7 D132"/>
    <dataValidation allowBlank="1" showInputMessage="1" showErrorMessage="1" prompt="Importe (saldo final) de las adquisiciones de bienes muebles e inmuebles efectuadas en el periodo al que corresponde la cuenta pública presentada." sqref="C7 C132"/>
    <dataValidation allowBlank="1" showInputMessage="1" showErrorMessage="1" prompt="Corresponde al nombre o descripción de la cuenta de acuerdo al Plan de Cuentas emitido por el CONAC." sqref="B7 B132"/>
    <dataValidation allowBlank="1" showInputMessage="1" showErrorMessage="1" prompt="Corresponde al número de la cuenta de acuerdo al Plan de Cuentas emitido por el CONAC (DOF 23/12/2015)." sqref="A132"/>
    <dataValidation allowBlank="1" showInputMessage="1" showErrorMessage="1" prompt="Corresponde al número de la cuenta de acuerdo al Plan de Cuentas emitido por el CONAC." sqref="A7"/>
  </dataValidations>
  <printOptions/>
  <pageMargins left="0.7" right="0.7" top="0.75" bottom="0.75" header="0.3" footer="0.3"/>
  <pageSetup horizontalDpi="600" verticalDpi="600" orientation="portrait" scale="90" r:id="rId1"/>
</worksheet>
</file>

<file path=xl/worksheets/sheet24.xml><?xml version="1.0" encoding="utf-8"?>
<worksheet xmlns="http://schemas.openxmlformats.org/spreadsheetml/2006/main" xmlns:r="http://schemas.openxmlformats.org/officeDocument/2006/relationships">
  <dimension ref="A1:D43"/>
  <sheetViews>
    <sheetView zoomScaleSheetLayoutView="100" zoomScalePageLayoutView="0" workbookViewId="0" topLeftCell="A1">
      <pane ySplit="8" topLeftCell="A34" activePane="bottomLeft" state="frozen"/>
      <selection pane="topLeft" activeCell="A1" sqref="A1"/>
      <selection pane="bottomLeft" activeCell="A34" sqref="A34"/>
    </sheetView>
  </sheetViews>
  <sheetFormatPr defaultColWidth="11.421875" defaultRowHeight="15"/>
  <cols>
    <col min="1" max="1" width="11.7109375" style="155" customWidth="1"/>
    <col min="2" max="2" width="68.00390625" style="155" customWidth="1"/>
    <col min="3" max="3" width="17.7109375" style="120" customWidth="1"/>
    <col min="4" max="4" width="17.7109375" style="274" customWidth="1"/>
    <col min="5" max="16384" width="11.421875" style="274" customWidth="1"/>
  </cols>
  <sheetData>
    <row r="1" spans="1:3" s="42" customFormat="1" ht="11.25">
      <c r="A1" s="73" t="s">
        <v>43</v>
      </c>
      <c r="B1" s="73"/>
      <c r="C1" s="107"/>
    </row>
    <row r="2" spans="1:3" s="42" customFormat="1" ht="11.25">
      <c r="A2" s="73" t="s">
        <v>0</v>
      </c>
      <c r="B2" s="73"/>
      <c r="C2" s="107"/>
    </row>
    <row r="3" spans="1:3" s="42" customFormat="1" ht="11.25">
      <c r="A3" s="73"/>
      <c r="B3" s="73"/>
      <c r="C3" s="107"/>
    </row>
    <row r="4" spans="1:3" s="42" customFormat="1" ht="11.25">
      <c r="A4" s="73"/>
      <c r="B4" s="73"/>
      <c r="C4" s="107"/>
    </row>
    <row r="5" s="42" customFormat="1" ht="11.25">
      <c r="C5" s="107"/>
    </row>
    <row r="6" spans="1:4" s="42" customFormat="1" ht="11.25" customHeight="1">
      <c r="A6" s="466" t="s">
        <v>265</v>
      </c>
      <c r="B6" s="467"/>
      <c r="C6" s="107"/>
      <c r="D6" s="287" t="s">
        <v>221</v>
      </c>
    </row>
    <row r="7" spans="1:3" ht="11.25">
      <c r="A7" s="111"/>
      <c r="B7" s="111"/>
      <c r="C7" s="112"/>
    </row>
    <row r="8" spans="1:4" ht="15" customHeight="1">
      <c r="A8" s="15" t="s">
        <v>46</v>
      </c>
      <c r="B8" s="219" t="s">
        <v>47</v>
      </c>
      <c r="C8" s="313" t="s">
        <v>75</v>
      </c>
      <c r="D8" s="313" t="s">
        <v>76</v>
      </c>
    </row>
    <row r="9" spans="1:4" ht="11.25">
      <c r="A9" s="314">
        <v>5500</v>
      </c>
      <c r="B9" s="315" t="s">
        <v>296</v>
      </c>
      <c r="C9" s="224">
        <f>SUM(C10:C40)</f>
        <v>57475228.019999996</v>
      </c>
      <c r="D9" s="224">
        <f>SUM(D10:D40)</f>
        <v>60850592.92000001</v>
      </c>
    </row>
    <row r="10" spans="1:4" s="282" customFormat="1" ht="11.25">
      <c r="A10" s="318">
        <v>5510</v>
      </c>
      <c r="B10" s="319" t="s">
        <v>178</v>
      </c>
      <c r="C10" s="316"/>
      <c r="D10" s="317"/>
    </row>
    <row r="11" spans="1:4" s="282" customFormat="1" ht="11.25">
      <c r="A11" s="318">
        <v>5511</v>
      </c>
      <c r="B11" s="319" t="s">
        <v>297</v>
      </c>
      <c r="C11" s="316"/>
      <c r="D11" s="317"/>
    </row>
    <row r="12" spans="1:4" s="282" customFormat="1" ht="11.25">
      <c r="A12" s="318">
        <v>5512</v>
      </c>
      <c r="B12" s="319" t="s">
        <v>298</v>
      </c>
      <c r="C12" s="316"/>
      <c r="D12" s="317"/>
    </row>
    <row r="13" spans="1:4" s="282" customFormat="1" ht="11.25">
      <c r="A13" s="318">
        <v>5513</v>
      </c>
      <c r="B13" s="319" t="s">
        <v>299</v>
      </c>
      <c r="C13" s="378">
        <v>9045424.51</v>
      </c>
      <c r="D13" s="378">
        <v>8942942.42</v>
      </c>
    </row>
    <row r="14" spans="1:4" s="282" customFormat="1" ht="11.25">
      <c r="A14" s="318">
        <v>5514</v>
      </c>
      <c r="B14" s="319" t="s">
        <v>300</v>
      </c>
      <c r="C14" s="378">
        <v>33615553.55</v>
      </c>
      <c r="D14" s="378">
        <v>37294750.32</v>
      </c>
    </row>
    <row r="15" spans="1:4" s="282" customFormat="1" ht="11.25">
      <c r="A15" s="318">
        <v>5515</v>
      </c>
      <c r="B15" s="319" t="s">
        <v>301</v>
      </c>
      <c r="C15" s="378">
        <v>8515277.72</v>
      </c>
      <c r="D15" s="378">
        <v>9539953.3</v>
      </c>
    </row>
    <row r="16" spans="1:4" s="282" customFormat="1" ht="11.25">
      <c r="A16" s="318">
        <v>5516</v>
      </c>
      <c r="B16" s="319" t="s">
        <v>302</v>
      </c>
      <c r="C16" s="316"/>
      <c r="D16" s="316"/>
    </row>
    <row r="17" spans="1:4" s="282" customFormat="1" ht="11.25">
      <c r="A17" s="318">
        <v>5517</v>
      </c>
      <c r="B17" s="319" t="s">
        <v>303</v>
      </c>
      <c r="C17" s="378">
        <v>355548.76</v>
      </c>
      <c r="D17" s="378">
        <v>406613.21</v>
      </c>
    </row>
    <row r="18" spans="1:4" s="282" customFormat="1" ht="11.25">
      <c r="A18" s="318">
        <v>5518</v>
      </c>
      <c r="B18" s="319" t="s">
        <v>304</v>
      </c>
      <c r="C18" s="316"/>
      <c r="D18" s="316"/>
    </row>
    <row r="19" spans="1:4" s="282" customFormat="1" ht="11.25">
      <c r="A19" s="318">
        <v>5520</v>
      </c>
      <c r="B19" s="319" t="s">
        <v>179</v>
      </c>
      <c r="C19" s="316"/>
      <c r="D19" s="316"/>
    </row>
    <row r="20" spans="1:4" s="282" customFormat="1" ht="11.25">
      <c r="A20" s="318">
        <v>5521</v>
      </c>
      <c r="B20" s="319" t="s">
        <v>305</v>
      </c>
      <c r="C20" s="316"/>
      <c r="D20" s="316"/>
    </row>
    <row r="21" spans="1:4" s="282" customFormat="1" ht="11.25">
      <c r="A21" s="318">
        <v>5522</v>
      </c>
      <c r="B21" s="319" t="s">
        <v>306</v>
      </c>
      <c r="C21" s="316"/>
      <c r="D21" s="316"/>
    </row>
    <row r="22" spans="1:4" s="282" customFormat="1" ht="11.25">
      <c r="A22" s="318">
        <v>5530</v>
      </c>
      <c r="B22" s="319" t="s">
        <v>180</v>
      </c>
      <c r="C22" s="316"/>
      <c r="D22" s="316"/>
    </row>
    <row r="23" spans="1:4" s="282" customFormat="1" ht="11.25">
      <c r="A23" s="318">
        <v>5531</v>
      </c>
      <c r="B23" s="319" t="s">
        <v>307</v>
      </c>
      <c r="C23" s="316"/>
      <c r="D23" s="317"/>
    </row>
    <row r="24" spans="1:4" s="282" customFormat="1" ht="11.25">
      <c r="A24" s="318">
        <v>5532</v>
      </c>
      <c r="B24" s="319" t="s">
        <v>308</v>
      </c>
      <c r="C24" s="316"/>
      <c r="D24" s="317"/>
    </row>
    <row r="25" spans="1:4" s="282" customFormat="1" ht="11.25">
      <c r="A25" s="318">
        <v>5533</v>
      </c>
      <c r="B25" s="319" t="s">
        <v>309</v>
      </c>
      <c r="C25" s="316"/>
      <c r="D25" s="317"/>
    </row>
    <row r="26" spans="1:4" s="282" customFormat="1" ht="11.25">
      <c r="A26" s="318">
        <v>5534</v>
      </c>
      <c r="B26" s="319" t="s">
        <v>310</v>
      </c>
      <c r="C26" s="316"/>
      <c r="D26" s="317"/>
    </row>
    <row r="27" spans="1:4" s="282" customFormat="1" ht="11.25">
      <c r="A27" s="318">
        <v>5535</v>
      </c>
      <c r="B27" s="319" t="s">
        <v>311</v>
      </c>
      <c r="C27" s="316"/>
      <c r="D27" s="317"/>
    </row>
    <row r="28" spans="1:4" s="282" customFormat="1" ht="11.25">
      <c r="A28" s="318">
        <v>5540</v>
      </c>
      <c r="B28" s="319" t="s">
        <v>181</v>
      </c>
      <c r="C28" s="316"/>
      <c r="D28" s="317"/>
    </row>
    <row r="29" spans="1:4" s="282" customFormat="1" ht="11.25">
      <c r="A29" s="318">
        <v>5541</v>
      </c>
      <c r="B29" s="319" t="s">
        <v>181</v>
      </c>
      <c r="C29" s="316"/>
      <c r="D29" s="317"/>
    </row>
    <row r="30" spans="1:4" s="282" customFormat="1" ht="11.25">
      <c r="A30" s="318">
        <v>5550</v>
      </c>
      <c r="B30" s="320" t="s">
        <v>182</v>
      </c>
      <c r="C30" s="316"/>
      <c r="D30" s="317"/>
    </row>
    <row r="31" spans="1:4" s="282" customFormat="1" ht="11.25">
      <c r="A31" s="318">
        <v>5551</v>
      </c>
      <c r="B31" s="320" t="s">
        <v>182</v>
      </c>
      <c r="C31" s="316"/>
      <c r="D31" s="317"/>
    </row>
    <row r="32" spans="1:4" s="282" customFormat="1" ht="11.25">
      <c r="A32" s="318">
        <v>5590</v>
      </c>
      <c r="B32" s="320" t="s">
        <v>204</v>
      </c>
      <c r="C32" s="316"/>
      <c r="D32" s="317"/>
    </row>
    <row r="33" spans="1:4" s="282" customFormat="1" ht="11.25">
      <c r="A33" s="318">
        <v>5591</v>
      </c>
      <c r="B33" s="320" t="s">
        <v>312</v>
      </c>
      <c r="C33" s="316"/>
      <c r="D33" s="317"/>
    </row>
    <row r="34" spans="1:4" s="282" customFormat="1" ht="11.25">
      <c r="A34" s="318">
        <v>5592</v>
      </c>
      <c r="B34" s="320" t="s">
        <v>313</v>
      </c>
      <c r="C34" s="316"/>
      <c r="D34" s="317"/>
    </row>
    <row r="35" spans="1:4" s="282" customFormat="1" ht="11.25">
      <c r="A35" s="318">
        <v>5593</v>
      </c>
      <c r="B35" s="320" t="s">
        <v>314</v>
      </c>
      <c r="C35" s="316"/>
      <c r="D35" s="317"/>
    </row>
    <row r="36" spans="1:4" s="282" customFormat="1" ht="11.25">
      <c r="A36" s="318">
        <v>5594</v>
      </c>
      <c r="B36" s="320" t="s">
        <v>315</v>
      </c>
      <c r="C36" s="316"/>
      <c r="D36" s="317"/>
    </row>
    <row r="37" spans="1:4" s="282" customFormat="1" ht="11.25">
      <c r="A37" s="318">
        <v>5595</v>
      </c>
      <c r="B37" s="320" t="s">
        <v>316</v>
      </c>
      <c r="C37" s="316"/>
      <c r="D37" s="317"/>
    </row>
    <row r="38" spans="1:4" s="282" customFormat="1" ht="11.25">
      <c r="A38" s="318">
        <v>5596</v>
      </c>
      <c r="B38" s="320" t="s">
        <v>317</v>
      </c>
      <c r="C38" s="316"/>
      <c r="D38" s="317"/>
    </row>
    <row r="39" spans="1:4" s="282" customFormat="1" ht="11.25">
      <c r="A39" s="318">
        <v>5597</v>
      </c>
      <c r="B39" s="320" t="s">
        <v>318</v>
      </c>
      <c r="C39" s="316"/>
      <c r="D39" s="317"/>
    </row>
    <row r="40" spans="1:4" s="282" customFormat="1" ht="11.25">
      <c r="A40" s="318">
        <v>5599</v>
      </c>
      <c r="B40" s="320" t="s">
        <v>319</v>
      </c>
      <c r="C40" s="378">
        <v>5943423.48</v>
      </c>
      <c r="D40" s="378">
        <v>4666333.67</v>
      </c>
    </row>
    <row r="41" spans="1:4" s="282" customFormat="1" ht="11.25">
      <c r="A41" s="314">
        <v>5600</v>
      </c>
      <c r="B41" s="321" t="s">
        <v>320</v>
      </c>
      <c r="C41" s="224">
        <f>SUM(C42:C43)</f>
        <v>0</v>
      </c>
      <c r="D41" s="224">
        <f>SUM(D42:D43)</f>
        <v>4325349.97</v>
      </c>
    </row>
    <row r="42" spans="1:4" s="282" customFormat="1" ht="11.25">
      <c r="A42" s="318">
        <v>5610</v>
      </c>
      <c r="B42" s="320" t="s">
        <v>321</v>
      </c>
      <c r="C42" s="316"/>
      <c r="D42" s="317"/>
    </row>
    <row r="43" spans="1:4" s="282" customFormat="1" ht="11.25">
      <c r="A43" s="322">
        <v>5611</v>
      </c>
      <c r="B43" s="323" t="s">
        <v>322</v>
      </c>
      <c r="C43" s="324">
        <v>0</v>
      </c>
      <c r="D43" s="325">
        <v>4325349.97</v>
      </c>
    </row>
  </sheetData>
  <sheetProtection/>
  <mergeCells count="1">
    <mergeCell ref="A6:B6"/>
  </mergeCells>
  <dataValidations count="4">
    <dataValidation allowBlank="1" showInputMessage="1" showErrorMessage="1" prompt="Corresponde al nombre o descripción de la cuenta de acuerdo al Plan de Cuentas emitido por el CONAC." sqref="B8"/>
    <dataValidation allowBlank="1" showInputMessage="1" showErrorMessage="1" prompt="Importe final del periodo que corresponde la cuenta pública presentada (mensual:  enero, febrero, marzo, etc.; trimestral: 1er, 2do, 3ro. o 4to.)." sqref="D8"/>
    <dataValidation allowBlank="1" showInputMessage="1" showErrorMessage="1" prompt="Saldo al 31 de diciembre del año anterior a la cuenta pública que se presenta." sqref="C8"/>
    <dataValidation allowBlank="1" showInputMessage="1" showErrorMessage="1" prompt="Corresponde al número de la cuenta de acuerdo al Plan de Cuentas emitido por el CONAC." sqref="A8"/>
  </dataValidations>
  <printOptions/>
  <pageMargins left="0.7" right="0.7" top="0.75" bottom="0.75" header="0.3" footer="0.3"/>
  <pageSetup horizontalDpi="600" verticalDpi="600" orientation="portrait" scale="90" r:id="rId1"/>
</worksheet>
</file>

<file path=xl/worksheets/sheet25.xml><?xml version="1.0" encoding="utf-8"?>
<worksheet xmlns="http://schemas.openxmlformats.org/spreadsheetml/2006/main" xmlns:r="http://schemas.openxmlformats.org/officeDocument/2006/relationships">
  <dimension ref="A1:C20"/>
  <sheetViews>
    <sheetView zoomScalePageLayoutView="0" workbookViewId="0" topLeftCell="A1">
      <selection activeCell="C8" sqref="C8:C16"/>
    </sheetView>
  </sheetViews>
  <sheetFormatPr defaultColWidth="11.421875" defaultRowHeight="15"/>
  <cols>
    <col min="1" max="1" width="20.7109375" style="211" customWidth="1"/>
    <col min="2" max="2" width="50.7109375" style="211" customWidth="1"/>
    <col min="3" max="3" width="17.7109375" style="211" customWidth="1"/>
    <col min="4" max="16384" width="11.421875" style="211" customWidth="1"/>
  </cols>
  <sheetData>
    <row r="1" ht="11.25">
      <c r="A1" s="73" t="s">
        <v>43</v>
      </c>
    </row>
    <row r="2" ht="11.25">
      <c r="A2" s="73"/>
    </row>
    <row r="3" s="261" customFormat="1" ht="11.25">
      <c r="A3" s="73"/>
    </row>
    <row r="4" ht="11.25">
      <c r="A4" s="73"/>
    </row>
    <row r="5" spans="1:3" ht="11.25" customHeight="1">
      <c r="A5" s="265" t="s">
        <v>196</v>
      </c>
      <c r="B5" s="266"/>
      <c r="C5" s="262" t="s">
        <v>214</v>
      </c>
    </row>
    <row r="6" spans="1:3" ht="11.25">
      <c r="A6" s="271"/>
      <c r="B6" s="271"/>
      <c r="C6" s="272"/>
    </row>
    <row r="7" spans="1:3" ht="15" customHeight="1">
      <c r="A7" s="15" t="s">
        <v>46</v>
      </c>
      <c r="B7" s="267" t="s">
        <v>47</v>
      </c>
      <c r="C7" s="219" t="s">
        <v>54</v>
      </c>
    </row>
    <row r="8" spans="1:3" ht="11.25">
      <c r="A8" s="237">
        <v>900001</v>
      </c>
      <c r="B8" s="220" t="s">
        <v>184</v>
      </c>
      <c r="C8" s="224">
        <v>457175331.55</v>
      </c>
    </row>
    <row r="9" spans="1:3" ht="11.25">
      <c r="A9" s="237">
        <v>900002</v>
      </c>
      <c r="B9" s="221" t="s">
        <v>185</v>
      </c>
      <c r="C9" s="224">
        <f>SUM(C10:C14)</f>
        <v>22359212.27</v>
      </c>
    </row>
    <row r="10" spans="1:3" ht="11.25">
      <c r="A10" s="235">
        <v>4320</v>
      </c>
      <c r="B10" s="222" t="s">
        <v>186</v>
      </c>
      <c r="C10" s="225"/>
    </row>
    <row r="11" spans="1:3" ht="22.5">
      <c r="A11" s="235">
        <v>4330</v>
      </c>
      <c r="B11" s="222" t="s">
        <v>187</v>
      </c>
      <c r="C11" s="225"/>
    </row>
    <row r="12" spans="1:3" ht="11.25">
      <c r="A12" s="235">
        <v>4340</v>
      </c>
      <c r="B12" s="222" t="s">
        <v>188</v>
      </c>
      <c r="C12" s="225"/>
    </row>
    <row r="13" spans="1:3" ht="11.25">
      <c r="A13" s="235">
        <v>4399</v>
      </c>
      <c r="B13" s="222" t="s">
        <v>189</v>
      </c>
      <c r="C13" s="225"/>
    </row>
    <row r="14" spans="1:3" ht="11.25">
      <c r="A14" s="236">
        <v>4400</v>
      </c>
      <c r="B14" s="222" t="s">
        <v>190</v>
      </c>
      <c r="C14" s="225">
        <v>22359212.27</v>
      </c>
    </row>
    <row r="15" spans="1:3" ht="11.25">
      <c r="A15" s="237">
        <v>900003</v>
      </c>
      <c r="B15" s="221" t="s">
        <v>191</v>
      </c>
      <c r="C15" s="224">
        <f>SUM(C16:C19)</f>
        <v>0</v>
      </c>
    </row>
    <row r="16" spans="1:3" ht="11.25">
      <c r="A16" s="240">
        <v>52</v>
      </c>
      <c r="B16" s="222" t="s">
        <v>192</v>
      </c>
      <c r="C16" s="225"/>
    </row>
    <row r="17" spans="1:3" ht="11.25">
      <c r="A17" s="240">
        <v>62</v>
      </c>
      <c r="B17" s="222" t="s">
        <v>193</v>
      </c>
      <c r="C17" s="225"/>
    </row>
    <row r="18" spans="1:3" ht="11.25">
      <c r="A18" s="244" t="s">
        <v>207</v>
      </c>
      <c r="B18" s="222" t="s">
        <v>194</v>
      </c>
      <c r="C18" s="225"/>
    </row>
    <row r="19" spans="1:3" ht="11.25">
      <c r="A19" s="236">
        <v>4500</v>
      </c>
      <c r="B19" s="223" t="s">
        <v>202</v>
      </c>
      <c r="C19" s="225"/>
    </row>
    <row r="20" spans="1:3" ht="11.25">
      <c r="A20" s="238">
        <v>900004</v>
      </c>
      <c r="B20" s="226" t="s">
        <v>195</v>
      </c>
      <c r="C20" s="227">
        <f>+C8+C9-C15</f>
        <v>479534543.82</v>
      </c>
    </row>
  </sheetData>
  <sheetProtection/>
  <dataValidations count="2">
    <dataValidation allowBlank="1" showInputMessage="1" showErrorMessage="1" prompt="Corresponde al nombre o descripción de la cuenta de acuerdo al Plan de Cuentas emitido por el CONAC." sqref="B7"/>
    <dataValidation allowBlank="1" showInputMessage="1" showErrorMessage="1" prompt="Corresponde al número de la cuenta de acuerdo al Plan de Cuentas emitido por el CONAC. y Clasificador por Rubros de Ingreso. (DOF-2-ene-13)." sqref="A7"/>
  </dataValidations>
  <printOptions/>
  <pageMargins left="0.7" right="0.7" top="0.75" bottom="0.75" header="0.3" footer="0.3"/>
  <pageSetup horizontalDpi="600" verticalDpi="600" orientation="portrait" r:id="rId1"/>
  <ignoredErrors>
    <ignoredError sqref="A18" numberStoredAsText="1"/>
  </ignoredErrors>
</worksheet>
</file>

<file path=xl/worksheets/sheet26.xml><?xml version="1.0" encoding="utf-8"?>
<worksheet xmlns="http://schemas.openxmlformats.org/spreadsheetml/2006/main" xmlns:r="http://schemas.openxmlformats.org/officeDocument/2006/relationships">
  <dimension ref="A1:C35"/>
  <sheetViews>
    <sheetView zoomScalePageLayoutView="0" workbookViewId="0" topLeftCell="A13">
      <selection activeCell="C43" sqref="C43"/>
    </sheetView>
  </sheetViews>
  <sheetFormatPr defaultColWidth="11.421875" defaultRowHeight="15"/>
  <cols>
    <col min="1" max="1" width="20.7109375" style="211" customWidth="1"/>
    <col min="2" max="2" width="50.7109375" style="211" customWidth="1"/>
    <col min="3" max="3" width="17.7109375" style="9" customWidth="1"/>
    <col min="4" max="16384" width="11.421875" style="211" customWidth="1"/>
  </cols>
  <sheetData>
    <row r="1" ht="11.25">
      <c r="A1" s="73" t="s">
        <v>43</v>
      </c>
    </row>
    <row r="2" ht="11.25">
      <c r="A2" s="73"/>
    </row>
    <row r="3" spans="1:3" s="261" customFormat="1" ht="11.25">
      <c r="A3" s="73"/>
      <c r="C3" s="9"/>
    </row>
    <row r="4" ht="11.25">
      <c r="A4" s="73"/>
    </row>
    <row r="5" spans="1:3" ht="11.25" customHeight="1">
      <c r="A5" s="265" t="s">
        <v>197</v>
      </c>
      <c r="B5" s="266"/>
      <c r="C5" s="269" t="s">
        <v>215</v>
      </c>
    </row>
    <row r="6" spans="1:3" ht="11.25" customHeight="1">
      <c r="A6" s="271"/>
      <c r="B6" s="272"/>
      <c r="C6" s="273"/>
    </row>
    <row r="7" spans="1:3" ht="15" customHeight="1">
      <c r="A7" s="15" t="s">
        <v>46</v>
      </c>
      <c r="B7" s="267" t="s">
        <v>47</v>
      </c>
      <c r="C7" s="270" t="s">
        <v>54</v>
      </c>
    </row>
    <row r="8" spans="1:3" ht="11.25">
      <c r="A8" s="242">
        <v>900001</v>
      </c>
      <c r="B8" s="229" t="s">
        <v>161</v>
      </c>
      <c r="C8" s="415">
        <v>323573700.59</v>
      </c>
    </row>
    <row r="9" spans="1:3" ht="11.25">
      <c r="A9" s="242">
        <v>900002</v>
      </c>
      <c r="B9" s="229" t="s">
        <v>162</v>
      </c>
      <c r="C9" s="232">
        <f>SUM(C10:C26)</f>
        <v>94928015.89</v>
      </c>
    </row>
    <row r="10" spans="1:3" ht="11.25">
      <c r="A10" s="235">
        <v>5100</v>
      </c>
      <c r="B10" s="230" t="s">
        <v>163</v>
      </c>
      <c r="C10" s="228">
        <v>525444.24</v>
      </c>
    </row>
    <row r="11" spans="1:3" ht="11.25">
      <c r="A11" s="235">
        <v>5200</v>
      </c>
      <c r="B11" s="230" t="s">
        <v>164</v>
      </c>
      <c r="C11" s="228">
        <v>49609.079999999994</v>
      </c>
    </row>
    <row r="12" spans="1:3" ht="11.25">
      <c r="A12" s="235">
        <v>5300</v>
      </c>
      <c r="B12" s="230" t="s">
        <v>165</v>
      </c>
      <c r="C12" s="228">
        <v>886856.9400000001</v>
      </c>
    </row>
    <row r="13" spans="1:3" ht="11.25">
      <c r="A13" s="235">
        <v>5400</v>
      </c>
      <c r="B13" s="230" t="s">
        <v>166</v>
      </c>
      <c r="C13" s="228">
        <v>483015.14</v>
      </c>
    </row>
    <row r="14" spans="1:3" ht="11.25">
      <c r="A14" s="235">
        <v>5500</v>
      </c>
      <c r="B14" s="230" t="s">
        <v>167</v>
      </c>
      <c r="C14" s="228">
        <v>0</v>
      </c>
    </row>
    <row r="15" spans="1:3" ht="11.25">
      <c r="A15" s="235">
        <v>5600</v>
      </c>
      <c r="B15" s="230" t="s">
        <v>168</v>
      </c>
      <c r="C15" s="228">
        <v>6487934.359999999</v>
      </c>
    </row>
    <row r="16" spans="1:3" ht="11.25">
      <c r="A16" s="235">
        <v>5700</v>
      </c>
      <c r="B16" s="230" t="s">
        <v>169</v>
      </c>
      <c r="C16" s="228">
        <v>0</v>
      </c>
    </row>
    <row r="17" spans="1:3" ht="11.25">
      <c r="A17" s="235" t="s">
        <v>213</v>
      </c>
      <c r="B17" s="230" t="s">
        <v>170</v>
      </c>
      <c r="C17" s="228">
        <v>70825706.973</v>
      </c>
    </row>
    <row r="18" spans="1:3" ht="11.25">
      <c r="A18" s="235">
        <v>5900</v>
      </c>
      <c r="B18" s="230" t="s">
        <v>171</v>
      </c>
      <c r="C18" s="228">
        <v>0</v>
      </c>
    </row>
    <row r="19" spans="1:3" ht="11.25">
      <c r="A19" s="240">
        <v>6200</v>
      </c>
      <c r="B19" s="230" t="s">
        <v>172</v>
      </c>
      <c r="C19" s="228">
        <v>9186802.197</v>
      </c>
    </row>
    <row r="20" spans="1:3" ht="11.25">
      <c r="A20" s="240">
        <v>7200</v>
      </c>
      <c r="B20" s="230" t="s">
        <v>173</v>
      </c>
      <c r="C20" s="228">
        <v>0</v>
      </c>
    </row>
    <row r="21" spans="1:3" ht="11.25">
      <c r="A21" s="240">
        <v>7300</v>
      </c>
      <c r="B21" s="230" t="s">
        <v>174</v>
      </c>
      <c r="C21" s="228"/>
    </row>
    <row r="22" spans="1:3" ht="11.25">
      <c r="A22" s="240">
        <v>7500</v>
      </c>
      <c r="B22" s="230" t="s">
        <v>175</v>
      </c>
      <c r="C22" s="228"/>
    </row>
    <row r="23" spans="1:3" ht="11.25">
      <c r="A23" s="240">
        <v>7900</v>
      </c>
      <c r="B23" s="230" t="s">
        <v>176</v>
      </c>
      <c r="C23" s="228"/>
    </row>
    <row r="24" spans="1:3" ht="11.25">
      <c r="A24" s="240">
        <v>9100</v>
      </c>
      <c r="B24" s="230" t="s">
        <v>201</v>
      </c>
      <c r="C24" s="228"/>
    </row>
    <row r="25" spans="1:3" ht="11.25">
      <c r="A25" s="240">
        <v>9900</v>
      </c>
      <c r="B25" s="230" t="s">
        <v>177</v>
      </c>
      <c r="C25" s="228"/>
    </row>
    <row r="26" spans="1:3" ht="11.25">
      <c r="A26" s="240">
        <v>7400</v>
      </c>
      <c r="B26" s="231" t="s">
        <v>203</v>
      </c>
      <c r="C26" s="416">
        <v>6482646.96</v>
      </c>
    </row>
    <row r="27" spans="1:3" ht="11.25">
      <c r="A27" s="242">
        <v>900003</v>
      </c>
      <c r="B27" s="229" t="s">
        <v>206</v>
      </c>
      <c r="C27" s="417">
        <f>SUM(C28:C34)</f>
        <v>60850592.92</v>
      </c>
    </row>
    <row r="28" spans="1:3" ht="22.5">
      <c r="A28" s="235">
        <v>5510</v>
      </c>
      <c r="B28" s="230" t="s">
        <v>178</v>
      </c>
      <c r="C28" s="418">
        <v>56184259.25</v>
      </c>
    </row>
    <row r="29" spans="1:3" ht="11.25">
      <c r="A29" s="235">
        <v>5520</v>
      </c>
      <c r="B29" s="230" t="s">
        <v>179</v>
      </c>
      <c r="C29" s="419"/>
    </row>
    <row r="30" spans="1:3" ht="11.25">
      <c r="A30" s="235">
        <v>5530</v>
      </c>
      <c r="B30" s="230" t="s">
        <v>180</v>
      </c>
      <c r="C30" s="419"/>
    </row>
    <row r="31" spans="1:3" ht="22.5">
      <c r="A31" s="235">
        <v>5540</v>
      </c>
      <c r="B31" s="230" t="s">
        <v>181</v>
      </c>
      <c r="C31" s="419"/>
    </row>
    <row r="32" spans="1:3" ht="11.25">
      <c r="A32" s="235">
        <v>5550</v>
      </c>
      <c r="B32" s="230" t="s">
        <v>182</v>
      </c>
      <c r="C32" s="419"/>
    </row>
    <row r="33" spans="1:3" ht="11.25">
      <c r="A33" s="235">
        <v>5590</v>
      </c>
      <c r="B33" s="230" t="s">
        <v>204</v>
      </c>
      <c r="C33" s="418">
        <v>4666333.67</v>
      </c>
    </row>
    <row r="34" spans="1:3" ht="11.25">
      <c r="A34" s="235">
        <v>5600</v>
      </c>
      <c r="B34" s="231" t="s">
        <v>205</v>
      </c>
      <c r="C34" s="420"/>
    </row>
    <row r="35" spans="1:3" ht="11.25">
      <c r="A35" s="243">
        <v>900004</v>
      </c>
      <c r="B35" s="233" t="s">
        <v>183</v>
      </c>
      <c r="C35" s="234">
        <f>+C8-C9+C27</f>
        <v>289496277.62</v>
      </c>
    </row>
  </sheetData>
  <sheetProtection/>
  <dataValidations count="2">
    <dataValidation allowBlank="1" showInputMessage="1" showErrorMessage="1" prompt="Corresponde al nombre o descripción de la cuenta de acuerdo al Plan de Cuentas emitido por el CONAC." sqref="B7"/>
    <dataValidation allowBlank="1" showInputMessage="1" showErrorMessage="1" prompt="Corresponde al número de la cuenta de acuerdo al Plan de Cuentas emitido por el CONAC, y Clasificador por objeto del gasto (DOF-22-dic-14)." sqref="A7"/>
  </dataValidations>
  <printOptions/>
  <pageMargins left="0.7" right="0.7" top="0.75" bottom="0.75" header="0.3" footer="0.3"/>
  <pageSetup orientation="portrait" paperSize="9"/>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H47"/>
  <sheetViews>
    <sheetView zoomScaleSheetLayoutView="100" zoomScalePageLayoutView="0" workbookViewId="0" topLeftCell="A1">
      <selection activeCell="D23" sqref="D23"/>
    </sheetView>
  </sheetViews>
  <sheetFormatPr defaultColWidth="42.140625" defaultRowHeight="15"/>
  <cols>
    <col min="1" max="2" width="42.140625" style="8" customWidth="1"/>
    <col min="3" max="3" width="18.7109375" style="8" bestFit="1" customWidth="1"/>
    <col min="4" max="4" width="17.00390625" style="8" bestFit="1" customWidth="1"/>
    <col min="5" max="5" width="16.140625" style="8" customWidth="1"/>
    <col min="6" max="16384" width="42.140625" style="8" customWidth="1"/>
  </cols>
  <sheetData>
    <row r="1" ht="11.25">
      <c r="E1" s="7" t="s">
        <v>44</v>
      </c>
    </row>
    <row r="2" ht="15" customHeight="1">
      <c r="A2" s="50" t="s">
        <v>40</v>
      </c>
    </row>
    <row r="3" ht="11.25">
      <c r="A3" s="3"/>
    </row>
    <row r="4" s="123" customFormat="1" ht="11.25">
      <c r="A4" s="122" t="s">
        <v>122</v>
      </c>
    </row>
    <row r="5" spans="1:8" s="123" customFormat="1" ht="12.75" customHeight="1">
      <c r="A5" s="468" t="s">
        <v>123</v>
      </c>
      <c r="B5" s="468"/>
      <c r="C5" s="468"/>
      <c r="D5" s="468"/>
      <c r="E5" s="468"/>
      <c r="H5" s="125"/>
    </row>
    <row r="6" spans="1:8" s="123" customFormat="1" ht="11.25">
      <c r="A6" s="124"/>
      <c r="B6" s="124"/>
      <c r="C6" s="124"/>
      <c r="D6" s="124"/>
      <c r="H6" s="125"/>
    </row>
    <row r="7" spans="1:4" s="123" customFormat="1" ht="11.25">
      <c r="A7" s="125" t="s">
        <v>124</v>
      </c>
      <c r="B7" s="125"/>
      <c r="C7" s="125"/>
      <c r="D7" s="125"/>
    </row>
    <row r="8" spans="1:4" s="123" customFormat="1" ht="11.25">
      <c r="A8" s="125"/>
      <c r="B8" s="125"/>
      <c r="C8" s="125"/>
      <c r="D8" s="125"/>
    </row>
    <row r="9" spans="1:4" s="123" customFormat="1" ht="11.25">
      <c r="A9" s="126" t="s">
        <v>125</v>
      </c>
      <c r="B9" s="125"/>
      <c r="C9" s="125"/>
      <c r="D9" s="125"/>
    </row>
    <row r="10" spans="1:4" s="123" customFormat="1" ht="25.5" customHeight="1">
      <c r="A10" s="421">
        <v>7000</v>
      </c>
      <c r="B10" s="422" t="s">
        <v>1167</v>
      </c>
      <c r="C10" s="125"/>
      <c r="D10" s="125"/>
    </row>
    <row r="11" spans="1:5" s="123" customFormat="1" ht="12.75" customHeight="1">
      <c r="A11" s="423" t="s">
        <v>46</v>
      </c>
      <c r="B11" s="423" t="s">
        <v>47</v>
      </c>
      <c r="C11" s="424" t="s">
        <v>75</v>
      </c>
      <c r="D11" s="425" t="s">
        <v>76</v>
      </c>
      <c r="E11" s="426" t="s">
        <v>77</v>
      </c>
    </row>
    <row r="12" spans="1:5" s="123" customFormat="1" ht="12.75" customHeight="1">
      <c r="A12" s="427" t="s">
        <v>1168</v>
      </c>
      <c r="B12" s="428" t="s">
        <v>1169</v>
      </c>
      <c r="C12" s="369">
        <v>11619558</v>
      </c>
      <c r="D12" s="386">
        <v>8535576</v>
      </c>
      <c r="E12" s="429">
        <f aca="true" t="shared" si="0" ref="E12:E25">D12-C12</f>
        <v>-3083982</v>
      </c>
    </row>
    <row r="13" spans="1:5" s="123" customFormat="1" ht="12.75" customHeight="1">
      <c r="A13" s="427" t="s">
        <v>1170</v>
      </c>
      <c r="B13" s="428" t="s">
        <v>1171</v>
      </c>
      <c r="C13" s="342">
        <v>11619558</v>
      </c>
      <c r="D13" s="386">
        <v>8535576</v>
      </c>
      <c r="E13" s="429">
        <f t="shared" si="0"/>
        <v>-3083982</v>
      </c>
    </row>
    <row r="14" spans="1:5" s="123" customFormat="1" ht="12.75" customHeight="1">
      <c r="A14" s="427" t="s">
        <v>1172</v>
      </c>
      <c r="B14" s="428" t="s">
        <v>1173</v>
      </c>
      <c r="C14" s="369">
        <v>27163822</v>
      </c>
      <c r="D14" s="386">
        <v>25833630</v>
      </c>
      <c r="E14" s="429">
        <f t="shared" si="0"/>
        <v>-1330192</v>
      </c>
    </row>
    <row r="15" spans="1:5" s="123" customFormat="1" ht="12.75" customHeight="1">
      <c r="A15" s="427" t="s">
        <v>1174</v>
      </c>
      <c r="B15" s="428" t="s">
        <v>1175</v>
      </c>
      <c r="C15" s="369">
        <v>27163822</v>
      </c>
      <c r="D15" s="386">
        <v>25833630</v>
      </c>
      <c r="E15" s="429">
        <f t="shared" si="0"/>
        <v>-1330192</v>
      </c>
    </row>
    <row r="16" spans="1:5" s="123" customFormat="1" ht="12.75" customHeight="1">
      <c r="A16" s="427" t="s">
        <v>1176</v>
      </c>
      <c r="B16" s="428" t="s">
        <v>1177</v>
      </c>
      <c r="C16" s="369">
        <v>7386812</v>
      </c>
      <c r="D16" s="386">
        <v>7244325</v>
      </c>
      <c r="E16" s="429">
        <f t="shared" si="0"/>
        <v>-142487</v>
      </c>
    </row>
    <row r="17" spans="1:5" s="123" customFormat="1" ht="12.75" customHeight="1">
      <c r="A17" s="427" t="s">
        <v>1178</v>
      </c>
      <c r="B17" s="428" t="s">
        <v>1179</v>
      </c>
      <c r="C17" s="369">
        <v>7386812</v>
      </c>
      <c r="D17" s="386">
        <v>7244325</v>
      </c>
      <c r="E17" s="429">
        <f t="shared" si="0"/>
        <v>-142487</v>
      </c>
    </row>
    <row r="18" spans="1:5" s="123" customFormat="1" ht="12.75" customHeight="1">
      <c r="A18" s="430" t="s">
        <v>1180</v>
      </c>
      <c r="B18" s="428" t="s">
        <v>1181</v>
      </c>
      <c r="C18" s="431">
        <v>9185417.21</v>
      </c>
      <c r="D18" s="432">
        <v>8285483.21</v>
      </c>
      <c r="E18" s="433">
        <f t="shared" si="0"/>
        <v>-899934.0000000009</v>
      </c>
    </row>
    <row r="19" spans="1:5" s="123" customFormat="1" ht="12.75" customHeight="1">
      <c r="A19" s="434" t="s">
        <v>1182</v>
      </c>
      <c r="B19" s="435" t="s">
        <v>1181</v>
      </c>
      <c r="C19" s="369">
        <v>9185417.21</v>
      </c>
      <c r="D19" s="386">
        <v>8285483.21</v>
      </c>
      <c r="E19" s="436">
        <f t="shared" si="0"/>
        <v>-899934.0000000009</v>
      </c>
    </row>
    <row r="20" spans="1:5" s="123" customFormat="1" ht="12.75" customHeight="1">
      <c r="A20" s="437" t="s">
        <v>1183</v>
      </c>
      <c r="B20" s="438" t="s">
        <v>1184</v>
      </c>
      <c r="C20" s="342">
        <v>7091104</v>
      </c>
      <c r="D20" s="346">
        <v>6155136</v>
      </c>
      <c r="E20" s="436">
        <f t="shared" si="0"/>
        <v>-935968</v>
      </c>
    </row>
    <row r="21" spans="1:5" s="123" customFormat="1" ht="25.5" customHeight="1">
      <c r="A21" s="437" t="s">
        <v>1185</v>
      </c>
      <c r="B21" s="438" t="s">
        <v>1184</v>
      </c>
      <c r="C21" s="342">
        <v>7091104</v>
      </c>
      <c r="D21" s="346">
        <v>6155136</v>
      </c>
      <c r="E21" s="436">
        <f t="shared" si="0"/>
        <v>-935968</v>
      </c>
    </row>
    <row r="22" spans="1:5" s="123" customFormat="1" ht="25.5" customHeight="1">
      <c r="A22" s="437" t="s">
        <v>1186</v>
      </c>
      <c r="B22" s="438" t="s">
        <v>1187</v>
      </c>
      <c r="C22" s="342">
        <v>11882354</v>
      </c>
      <c r="D22" s="346">
        <v>10327127</v>
      </c>
      <c r="E22" s="436">
        <f t="shared" si="0"/>
        <v>-1555227</v>
      </c>
    </row>
    <row r="23" spans="1:5" s="123" customFormat="1" ht="11.25" customHeight="1">
      <c r="A23" s="437" t="s">
        <v>1188</v>
      </c>
      <c r="B23" s="438" t="s">
        <v>1187</v>
      </c>
      <c r="C23" s="342">
        <v>11882354</v>
      </c>
      <c r="D23" s="346">
        <v>10327127</v>
      </c>
      <c r="E23" s="436">
        <f t="shared" si="0"/>
        <v>-1555227</v>
      </c>
    </row>
    <row r="24" spans="1:5" s="123" customFormat="1" ht="25.5" customHeight="1">
      <c r="A24" s="437" t="s">
        <v>1189</v>
      </c>
      <c r="B24" s="438" t="s">
        <v>1190</v>
      </c>
      <c r="C24" s="342">
        <v>1725269</v>
      </c>
      <c r="D24" s="346">
        <v>1846207</v>
      </c>
      <c r="E24" s="436">
        <f t="shared" si="0"/>
        <v>120938</v>
      </c>
    </row>
    <row r="25" spans="1:5" s="123" customFormat="1" ht="12.75" customHeight="1">
      <c r="A25" s="437" t="s">
        <v>1191</v>
      </c>
      <c r="B25" s="438" t="s">
        <v>1190</v>
      </c>
      <c r="C25" s="342">
        <v>1725269</v>
      </c>
      <c r="D25" s="346">
        <v>1846207</v>
      </c>
      <c r="E25" s="436">
        <f t="shared" si="0"/>
        <v>120938</v>
      </c>
    </row>
    <row r="26" spans="1:5" s="123" customFormat="1" ht="11.25">
      <c r="A26" s="437" t="s">
        <v>1192</v>
      </c>
      <c r="B26" s="438" t="s">
        <v>1193</v>
      </c>
      <c r="C26" s="342">
        <v>23200494</v>
      </c>
      <c r="D26" s="346">
        <v>25713253</v>
      </c>
      <c r="E26" s="436">
        <f>D26-C26</f>
        <v>2512759</v>
      </c>
    </row>
    <row r="27" spans="1:5" s="123" customFormat="1" ht="11.25">
      <c r="A27" s="437" t="s">
        <v>1194</v>
      </c>
      <c r="B27" s="438" t="s">
        <v>1193</v>
      </c>
      <c r="C27" s="342">
        <v>23200494</v>
      </c>
      <c r="D27" s="346">
        <v>25713253</v>
      </c>
      <c r="E27" s="436">
        <f>D27-C27</f>
        <v>2512759</v>
      </c>
    </row>
    <row r="28" spans="1:4" s="123" customFormat="1" ht="11.25">
      <c r="A28" s="125"/>
      <c r="B28" s="125"/>
      <c r="C28" s="125"/>
      <c r="D28" s="125"/>
    </row>
    <row r="29" spans="1:4" s="123" customFormat="1" ht="11.25">
      <c r="A29" s="125"/>
      <c r="B29" s="125"/>
      <c r="C29" s="125"/>
      <c r="D29" s="125"/>
    </row>
    <row r="30" s="123" customFormat="1" ht="11.25">
      <c r="A30" s="126" t="s">
        <v>126</v>
      </c>
    </row>
    <row r="31" spans="2:8" s="123" customFormat="1" ht="11.25">
      <c r="B31" s="469" t="s">
        <v>127</v>
      </c>
      <c r="C31" s="469"/>
      <c r="D31" s="469"/>
      <c r="E31" s="469"/>
      <c r="H31" s="127"/>
    </row>
    <row r="32" spans="1:8" s="123" customFormat="1" ht="11.25">
      <c r="A32" s="128" t="s">
        <v>46</v>
      </c>
      <c r="B32" s="128" t="s">
        <v>47</v>
      </c>
      <c r="C32" s="128" t="s">
        <v>75</v>
      </c>
      <c r="D32" s="128" t="s">
        <v>76</v>
      </c>
      <c r="E32" s="128" t="s">
        <v>77</v>
      </c>
      <c r="H32" s="127"/>
    </row>
    <row r="33" spans="1:8" s="123" customFormat="1" ht="11.25">
      <c r="A33" s="439">
        <v>8100</v>
      </c>
      <c r="B33" s="440" t="s">
        <v>1195</v>
      </c>
      <c r="C33" s="441"/>
      <c r="D33" s="441"/>
      <c r="E33" s="441"/>
      <c r="H33" s="127"/>
    </row>
    <row r="34" spans="1:8" s="123" customFormat="1" ht="11.25">
      <c r="A34" s="442">
        <v>8110</v>
      </c>
      <c r="B34" s="443" t="s">
        <v>1196</v>
      </c>
      <c r="C34" s="444">
        <v>79279960.19940001</v>
      </c>
      <c r="D34" s="445">
        <v>36856624.45</v>
      </c>
      <c r="E34" s="444">
        <v>-42423335.749400005</v>
      </c>
      <c r="F34" s="127"/>
      <c r="H34" s="127"/>
    </row>
    <row r="35" spans="1:8" s="123" customFormat="1" ht="11.25">
      <c r="A35" s="442">
        <v>8120</v>
      </c>
      <c r="B35" s="443" t="s">
        <v>1197</v>
      </c>
      <c r="C35" s="444">
        <v>41099475.99210001</v>
      </c>
      <c r="D35" s="445">
        <v>-24456929.08</v>
      </c>
      <c r="E35" s="444">
        <v>-65556405.072100006</v>
      </c>
      <c r="F35" s="127"/>
      <c r="H35" s="127"/>
    </row>
    <row r="36" spans="1:8" s="123" customFormat="1" ht="11.25">
      <c r="A36" s="446">
        <v>8130</v>
      </c>
      <c r="B36" s="443" t="s">
        <v>1198</v>
      </c>
      <c r="C36" s="444"/>
      <c r="D36" s="445"/>
      <c r="E36" s="444"/>
      <c r="F36" s="127"/>
      <c r="H36" s="127"/>
    </row>
    <row r="37" spans="1:8" s="123" customFormat="1" ht="11.25">
      <c r="A37" s="446">
        <v>8140</v>
      </c>
      <c r="B37" s="443" t="s">
        <v>1199</v>
      </c>
      <c r="C37" s="444">
        <v>38180484.2073</v>
      </c>
      <c r="D37" s="445">
        <v>61313553.53</v>
      </c>
      <c r="E37" s="444">
        <v>23133069.3227</v>
      </c>
      <c r="F37" s="127"/>
      <c r="H37" s="127"/>
    </row>
    <row r="38" spans="1:8" s="123" customFormat="1" ht="11.25">
      <c r="A38" s="446">
        <v>8150</v>
      </c>
      <c r="B38" s="443" t="s">
        <v>1200</v>
      </c>
      <c r="C38" s="444">
        <v>38180484.2073</v>
      </c>
      <c r="D38" s="445">
        <v>61313553.53</v>
      </c>
      <c r="E38" s="444">
        <v>23133069.3227</v>
      </c>
      <c r="F38" s="127"/>
      <c r="H38" s="127"/>
    </row>
    <row r="39" spans="1:8" s="123" customFormat="1" ht="11.25">
      <c r="A39" s="447">
        <v>8200</v>
      </c>
      <c r="B39" s="440" t="s">
        <v>1201</v>
      </c>
      <c r="C39" s="441"/>
      <c r="D39" s="441"/>
      <c r="E39" s="441"/>
      <c r="F39" s="127"/>
      <c r="G39" s="127"/>
      <c r="H39" s="127"/>
    </row>
    <row r="40" spans="1:8" s="123" customFormat="1" ht="11.25">
      <c r="A40" s="446">
        <v>8210</v>
      </c>
      <c r="B40" s="443" t="s">
        <v>1202</v>
      </c>
      <c r="C40" s="444">
        <v>67926744.09</v>
      </c>
      <c r="D40" s="445">
        <v>201413968.04400003</v>
      </c>
      <c r="E40" s="444">
        <v>133487223.95400003</v>
      </c>
      <c r="F40" s="127"/>
      <c r="G40" s="127"/>
      <c r="H40" s="127"/>
    </row>
    <row r="41" spans="1:8" s="123" customFormat="1" ht="11.25">
      <c r="A41" s="446">
        <v>8220</v>
      </c>
      <c r="B41" s="443" t="s">
        <v>1203</v>
      </c>
      <c r="C41" s="444">
        <v>54646803.14</v>
      </c>
      <c r="D41" s="445">
        <v>94770204.21400005</v>
      </c>
      <c r="E41" s="444">
        <v>40123401.074000046</v>
      </c>
      <c r="F41" s="127"/>
      <c r="G41" s="127"/>
      <c r="H41" s="127"/>
    </row>
    <row r="42" spans="1:8" s="123" customFormat="1" ht="11.25">
      <c r="A42" s="446">
        <v>8230</v>
      </c>
      <c r="B42" s="443" t="s">
        <v>1204</v>
      </c>
      <c r="C42" s="444">
        <v>0</v>
      </c>
      <c r="D42" s="445">
        <v>0</v>
      </c>
      <c r="E42" s="444">
        <v>0</v>
      </c>
      <c r="F42" s="127"/>
      <c r="G42" s="127"/>
      <c r="H42" s="127"/>
    </row>
    <row r="43" spans="1:8" s="123" customFormat="1" ht="11.25">
      <c r="A43" s="446">
        <v>8240</v>
      </c>
      <c r="B43" s="443" t="s">
        <v>1205</v>
      </c>
      <c r="C43" s="444">
        <v>13279940.95</v>
      </c>
      <c r="D43" s="445">
        <v>106643763.82999998</v>
      </c>
      <c r="E43" s="444">
        <v>93363822.87999998</v>
      </c>
      <c r="F43" s="127"/>
      <c r="G43" s="127"/>
      <c r="H43" s="127"/>
    </row>
    <row r="44" spans="1:8" s="123" customFormat="1" ht="11.25">
      <c r="A44" s="448">
        <v>8250</v>
      </c>
      <c r="B44" s="449" t="s">
        <v>1206</v>
      </c>
      <c r="C44" s="444">
        <v>21102018.49</v>
      </c>
      <c r="D44" s="445">
        <v>102566379.32</v>
      </c>
      <c r="E44" s="444">
        <v>81464360.83</v>
      </c>
      <c r="F44" s="127"/>
      <c r="G44" s="127"/>
      <c r="H44" s="127"/>
    </row>
    <row r="45" spans="1:8" s="123" customFormat="1" ht="11.25">
      <c r="A45" s="450">
        <v>8260</v>
      </c>
      <c r="B45" s="451" t="s">
        <v>1207</v>
      </c>
      <c r="C45" s="444">
        <v>21102018.49</v>
      </c>
      <c r="D45" s="445">
        <v>102566379.32</v>
      </c>
      <c r="E45" s="444">
        <v>81464360.83</v>
      </c>
      <c r="F45" s="127"/>
      <c r="G45" s="127"/>
      <c r="H45" s="127"/>
    </row>
    <row r="46" spans="1:8" s="123" customFormat="1" ht="11.25">
      <c r="A46" s="452">
        <v>8270</v>
      </c>
      <c r="B46" s="453" t="s">
        <v>1208</v>
      </c>
      <c r="C46" s="444">
        <v>21102018.49</v>
      </c>
      <c r="D46" s="445">
        <v>102566379.32</v>
      </c>
      <c r="E46" s="444">
        <v>81464360.83</v>
      </c>
      <c r="F46" s="127"/>
      <c r="G46" s="127"/>
      <c r="H46" s="127"/>
    </row>
    <row r="47" spans="1:8" s="123" customFormat="1" ht="12">
      <c r="A47" s="454" t="s">
        <v>1209</v>
      </c>
      <c r="B47" s="129"/>
      <c r="C47" s="130"/>
      <c r="D47" s="130"/>
      <c r="E47" s="130"/>
      <c r="F47" s="127"/>
      <c r="G47" s="127"/>
      <c r="H47" s="127"/>
    </row>
  </sheetData>
  <sheetProtection/>
  <mergeCells count="2">
    <mergeCell ref="A5:E5"/>
    <mergeCell ref="B31:E31"/>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94" r:id="rId3"/>
  <legacyDrawing r:id="rId2"/>
</worksheet>
</file>

<file path=xl/worksheets/sheet3.xml><?xml version="1.0" encoding="utf-8"?>
<worksheet xmlns="http://schemas.openxmlformats.org/spreadsheetml/2006/main" xmlns:r="http://schemas.openxmlformats.org/officeDocument/2006/relationships">
  <dimension ref="A1:F78"/>
  <sheetViews>
    <sheetView zoomScaleSheetLayoutView="90" zoomScalePageLayoutView="0" workbookViewId="0" topLeftCell="A1">
      <selection activeCell="A9" sqref="A9"/>
    </sheetView>
  </sheetViews>
  <sheetFormatPr defaultColWidth="11.421875" defaultRowHeight="15"/>
  <cols>
    <col min="1" max="1" width="20.7109375" style="19" customWidth="1"/>
    <col min="2" max="2" width="50.7109375" style="19" customWidth="1"/>
    <col min="3" max="3" width="17.7109375" style="21" customWidth="1"/>
    <col min="4" max="5" width="17.7109375" style="165" customWidth="1"/>
    <col min="6" max="6" width="14.7109375" style="19" customWidth="1"/>
    <col min="7" max="16384" width="11.421875" style="19" customWidth="1"/>
  </cols>
  <sheetData>
    <row r="1" spans="1:6" s="8" customFormat="1" ht="11.25">
      <c r="A1" s="3" t="s">
        <v>43</v>
      </c>
      <c r="B1" s="3"/>
      <c r="C1" s="4"/>
      <c r="D1" s="5"/>
      <c r="E1" s="6"/>
      <c r="F1" s="7"/>
    </row>
    <row r="2" spans="1:5" s="8" customFormat="1" ht="11.25">
      <c r="A2" s="3" t="s">
        <v>200</v>
      </c>
      <c r="B2" s="3"/>
      <c r="C2" s="4"/>
      <c r="D2" s="5"/>
      <c r="E2" s="6"/>
    </row>
    <row r="3" spans="3:5" s="8" customFormat="1" ht="11.25">
      <c r="C3" s="9"/>
      <c r="D3" s="5"/>
      <c r="E3" s="6"/>
    </row>
    <row r="4" spans="3:5" s="8" customFormat="1" ht="11.25">
      <c r="C4" s="9"/>
      <c r="D4" s="5"/>
      <c r="E4" s="6"/>
    </row>
    <row r="5" spans="1:5" s="8" customFormat="1" ht="11.25" customHeight="1">
      <c r="A5" s="10" t="s">
        <v>142</v>
      </c>
      <c r="B5" s="11"/>
      <c r="C5" s="9"/>
      <c r="D5" s="4"/>
      <c r="E5" s="12" t="s">
        <v>45</v>
      </c>
    </row>
    <row r="6" spans="1:6" s="8" customFormat="1" ht="11.25">
      <c r="A6" s="13"/>
      <c r="B6" s="13"/>
      <c r="C6" s="14"/>
      <c r="D6" s="3"/>
      <c r="E6" s="4"/>
      <c r="F6" s="3"/>
    </row>
    <row r="7" spans="1:5" ht="15" customHeight="1">
      <c r="A7" s="15" t="s">
        <v>46</v>
      </c>
      <c r="B7" s="16" t="s">
        <v>47</v>
      </c>
      <c r="C7" s="17" t="s">
        <v>48</v>
      </c>
      <c r="D7" s="18" t="s">
        <v>49</v>
      </c>
      <c r="E7" s="17" t="s">
        <v>50</v>
      </c>
    </row>
    <row r="8" spans="1:5" ht="11.25" customHeight="1">
      <c r="A8" s="337" t="s">
        <v>325</v>
      </c>
      <c r="B8" s="337" t="s">
        <v>326</v>
      </c>
      <c r="C8" s="338">
        <v>187839546.38</v>
      </c>
      <c r="D8" s="240" t="s">
        <v>327</v>
      </c>
      <c r="E8" s="133"/>
    </row>
    <row r="9" spans="1:5" ht="11.25" customHeight="1">
      <c r="A9" s="337" t="s">
        <v>328</v>
      </c>
      <c r="B9" s="337" t="s">
        <v>329</v>
      </c>
      <c r="C9" s="338">
        <v>40967148</v>
      </c>
      <c r="D9" s="240" t="s">
        <v>327</v>
      </c>
      <c r="E9" s="133"/>
    </row>
    <row r="10" spans="1:5" ht="11.25" customHeight="1">
      <c r="A10" s="337" t="s">
        <v>330</v>
      </c>
      <c r="B10" s="337" t="s">
        <v>331</v>
      </c>
      <c r="C10" s="338">
        <v>1597679.43</v>
      </c>
      <c r="D10" s="240" t="s">
        <v>327</v>
      </c>
      <c r="E10" s="133"/>
    </row>
    <row r="11" spans="1:5" ht="11.25" customHeight="1">
      <c r="A11" s="337" t="s">
        <v>332</v>
      </c>
      <c r="B11" s="337" t="s">
        <v>333</v>
      </c>
      <c r="C11" s="338">
        <v>589127.22</v>
      </c>
      <c r="D11" s="240" t="s">
        <v>327</v>
      </c>
      <c r="E11" s="133"/>
    </row>
    <row r="12" spans="1:5" ht="11.25" customHeight="1">
      <c r="A12" s="337" t="s">
        <v>334</v>
      </c>
      <c r="B12" s="337" t="s">
        <v>335</v>
      </c>
      <c r="C12" s="338">
        <v>4515579.35</v>
      </c>
      <c r="D12" s="240" t="s">
        <v>327</v>
      </c>
      <c r="E12" s="133"/>
    </row>
    <row r="13" spans="1:5" ht="11.25" customHeight="1">
      <c r="A13" s="337" t="s">
        <v>336</v>
      </c>
      <c r="B13" s="337" t="s">
        <v>337</v>
      </c>
      <c r="C13" s="338">
        <v>4098862.24</v>
      </c>
      <c r="D13" s="240" t="s">
        <v>327</v>
      </c>
      <c r="E13" s="133"/>
    </row>
    <row r="14" spans="1:5" ht="11.25" customHeight="1">
      <c r="A14" s="337" t="s">
        <v>338</v>
      </c>
      <c r="B14" s="337" t="s">
        <v>339</v>
      </c>
      <c r="C14" s="338">
        <v>493386.7</v>
      </c>
      <c r="D14" s="240" t="s">
        <v>327</v>
      </c>
      <c r="E14" s="133"/>
    </row>
    <row r="15" spans="1:5" ht="11.25" customHeight="1">
      <c r="A15" s="337" t="s">
        <v>340</v>
      </c>
      <c r="B15" s="337" t="s">
        <v>341</v>
      </c>
      <c r="C15" s="338">
        <v>81499.53</v>
      </c>
      <c r="D15" s="240" t="s">
        <v>327</v>
      </c>
      <c r="E15" s="133"/>
    </row>
    <row r="16" spans="1:5" ht="11.25" customHeight="1">
      <c r="A16" s="337" t="s">
        <v>342</v>
      </c>
      <c r="B16" s="337" t="s">
        <v>343</v>
      </c>
      <c r="C16" s="338">
        <v>2393380.51</v>
      </c>
      <c r="D16" s="240" t="s">
        <v>327</v>
      </c>
      <c r="E16" s="133"/>
    </row>
    <row r="17" spans="1:5" ht="11.25" customHeight="1">
      <c r="A17" s="337" t="s">
        <v>344</v>
      </c>
      <c r="B17" s="337" t="s">
        <v>345</v>
      </c>
      <c r="C17" s="338">
        <v>117939.62</v>
      </c>
      <c r="D17" s="240" t="s">
        <v>327</v>
      </c>
      <c r="E17" s="133"/>
    </row>
    <row r="18" spans="1:5" ht="11.25">
      <c r="A18" s="337" t="s">
        <v>346</v>
      </c>
      <c r="B18" s="337" t="s">
        <v>347</v>
      </c>
      <c r="C18" s="338">
        <v>64192928.11</v>
      </c>
      <c r="D18" s="240" t="s">
        <v>327</v>
      </c>
      <c r="E18" s="133"/>
    </row>
    <row r="19" spans="1:5" ht="11.25">
      <c r="A19" s="156"/>
      <c r="B19" s="156"/>
      <c r="C19" s="133"/>
      <c r="D19" s="142"/>
      <c r="E19" s="133"/>
    </row>
    <row r="20" spans="1:5" ht="11.25">
      <c r="A20" s="157"/>
      <c r="B20" s="157"/>
      <c r="C20" s="147"/>
      <c r="D20" s="142"/>
      <c r="E20" s="147"/>
    </row>
    <row r="21" spans="1:5" ht="11.25">
      <c r="A21" s="158"/>
      <c r="B21" s="158" t="s">
        <v>224</v>
      </c>
      <c r="C21" s="20">
        <f>SUM(C8:C20)</f>
        <v>306887077.09</v>
      </c>
      <c r="D21" s="141"/>
      <c r="E21" s="20"/>
    </row>
    <row r="22" spans="1:5" ht="11.25">
      <c r="A22" s="159"/>
      <c r="B22" s="159"/>
      <c r="C22" s="160"/>
      <c r="D22" s="159"/>
      <c r="E22" s="160"/>
    </row>
    <row r="23" spans="1:5" ht="11.25">
      <c r="A23" s="159"/>
      <c r="B23" s="159"/>
      <c r="C23" s="160"/>
      <c r="D23" s="159"/>
      <c r="E23" s="160"/>
    </row>
    <row r="24" spans="1:4" ht="11.25" customHeight="1">
      <c r="A24" s="10" t="s">
        <v>212</v>
      </c>
      <c r="B24" s="11"/>
      <c r="C24" s="22"/>
      <c r="D24" s="12" t="s">
        <v>45</v>
      </c>
    </row>
    <row r="25" spans="1:6" ht="11.25">
      <c r="A25" s="8"/>
      <c r="B25" s="8"/>
      <c r="C25" s="9"/>
      <c r="D25" s="5"/>
      <c r="E25" s="6"/>
      <c r="F25" s="8"/>
    </row>
    <row r="26" spans="1:5" ht="15" customHeight="1">
      <c r="A26" s="15" t="s">
        <v>46</v>
      </c>
      <c r="B26" s="16" t="s">
        <v>47</v>
      </c>
      <c r="C26" s="17" t="s">
        <v>48</v>
      </c>
      <c r="D26" s="18" t="s">
        <v>49</v>
      </c>
      <c r="E26" s="24"/>
    </row>
    <row r="27" spans="1:5" ht="11.25" customHeight="1">
      <c r="A27" s="151"/>
      <c r="B27" s="161"/>
      <c r="C27" s="144"/>
      <c r="D27" s="133"/>
      <c r="E27" s="25"/>
    </row>
    <row r="28" spans="1:5" ht="11.25" customHeight="1">
      <c r="A28" s="151"/>
      <c r="B28" s="161"/>
      <c r="C28" s="144"/>
      <c r="D28" s="133"/>
      <c r="E28" s="25"/>
    </row>
    <row r="29" spans="1:5" ht="11.25" customHeight="1">
      <c r="A29" s="151"/>
      <c r="B29" s="161"/>
      <c r="C29" s="144"/>
      <c r="D29" s="133"/>
      <c r="E29" s="25"/>
    </row>
    <row r="30" spans="1:5" ht="11.25" customHeight="1">
      <c r="A30" s="151"/>
      <c r="B30" s="161"/>
      <c r="C30" s="144"/>
      <c r="D30" s="133"/>
      <c r="E30" s="25"/>
    </row>
    <row r="31" spans="1:5" ht="11.25" customHeight="1">
      <c r="A31" s="151"/>
      <c r="B31" s="161"/>
      <c r="C31" s="144"/>
      <c r="D31" s="133"/>
      <c r="E31" s="25"/>
    </row>
    <row r="32" spans="1:5" ht="11.25" customHeight="1">
      <c r="A32" s="151"/>
      <c r="B32" s="161"/>
      <c r="C32" s="144"/>
      <c r="D32" s="133"/>
      <c r="E32" s="25"/>
    </row>
    <row r="33" spans="1:5" ht="11.25" customHeight="1">
      <c r="A33" s="151"/>
      <c r="B33" s="161"/>
      <c r="C33" s="144"/>
      <c r="D33" s="133"/>
      <c r="E33" s="25"/>
    </row>
    <row r="34" spans="1:5" ht="11.25" customHeight="1">
      <c r="A34" s="151"/>
      <c r="B34" s="161"/>
      <c r="C34" s="144"/>
      <c r="D34" s="133"/>
      <c r="E34" s="25"/>
    </row>
    <row r="35" spans="1:5" ht="11.25" customHeight="1">
      <c r="A35" s="151"/>
      <c r="B35" s="161"/>
      <c r="C35" s="144"/>
      <c r="D35" s="133"/>
      <c r="E35" s="25"/>
    </row>
    <row r="36" spans="1:5" ht="11.25" customHeight="1">
      <c r="A36" s="151"/>
      <c r="B36" s="161"/>
      <c r="C36" s="144"/>
      <c r="D36" s="133"/>
      <c r="E36" s="25"/>
    </row>
    <row r="37" spans="1:5" ht="11.25" customHeight="1">
      <c r="A37" s="151"/>
      <c r="B37" s="161"/>
      <c r="C37" s="144"/>
      <c r="D37" s="133"/>
      <c r="E37" s="25"/>
    </row>
    <row r="38" spans="1:5" ht="11.25" customHeight="1">
      <c r="A38" s="151"/>
      <c r="B38" s="161"/>
      <c r="C38" s="144"/>
      <c r="D38" s="133"/>
      <c r="E38" s="25"/>
    </row>
    <row r="39" spans="1:5" ht="11.25" customHeight="1">
      <c r="A39" s="151"/>
      <c r="B39" s="161"/>
      <c r="C39" s="144"/>
      <c r="D39" s="133"/>
      <c r="E39" s="25"/>
    </row>
    <row r="40" spans="1:5" ht="11.25" customHeight="1">
      <c r="A40" s="151"/>
      <c r="B40" s="161"/>
      <c r="C40" s="144"/>
      <c r="D40" s="133"/>
      <c r="E40" s="25"/>
    </row>
    <row r="41" spans="1:5" ht="11.25" customHeight="1">
      <c r="A41" s="151"/>
      <c r="B41" s="161"/>
      <c r="C41" s="144"/>
      <c r="D41" s="133"/>
      <c r="E41" s="25"/>
    </row>
    <row r="42" spans="1:5" ht="11.25" customHeight="1">
      <c r="A42" s="151"/>
      <c r="B42" s="161"/>
      <c r="C42" s="144"/>
      <c r="D42" s="133"/>
      <c r="E42" s="25"/>
    </row>
    <row r="43" spans="1:5" ht="11.25" customHeight="1">
      <c r="A43" s="151"/>
      <c r="B43" s="161"/>
      <c r="C43" s="144"/>
      <c r="D43" s="133"/>
      <c r="E43" s="25"/>
    </row>
    <row r="44" spans="1:5" ht="11.25" customHeight="1">
      <c r="A44" s="151"/>
      <c r="B44" s="161"/>
      <c r="C44" s="144"/>
      <c r="D44" s="133"/>
      <c r="E44" s="25"/>
    </row>
    <row r="45" spans="1:5" ht="11.25" customHeight="1">
      <c r="A45" s="151"/>
      <c r="B45" s="161"/>
      <c r="C45" s="144"/>
      <c r="D45" s="133"/>
      <c r="E45" s="25"/>
    </row>
    <row r="46" spans="1:5" ht="11.25" customHeight="1">
      <c r="A46" s="151"/>
      <c r="B46" s="161"/>
      <c r="C46" s="144"/>
      <c r="D46" s="133"/>
      <c r="E46" s="25"/>
    </row>
    <row r="47" spans="1:5" ht="11.25" customHeight="1">
      <c r="A47" s="151"/>
      <c r="B47" s="161"/>
      <c r="C47" s="144"/>
      <c r="D47" s="133"/>
      <c r="E47" s="25"/>
    </row>
    <row r="48" spans="1:5" ht="11.25" customHeight="1">
      <c r="A48" s="151"/>
      <c r="B48" s="161"/>
      <c r="C48" s="144"/>
      <c r="D48" s="133"/>
      <c r="E48" s="25"/>
    </row>
    <row r="49" spans="1:5" ht="11.25" customHeight="1">
      <c r="A49" s="151"/>
      <c r="B49" s="161"/>
      <c r="C49" s="144"/>
      <c r="D49" s="133"/>
      <c r="E49" s="25"/>
    </row>
    <row r="50" spans="1:5" ht="11.25" customHeight="1">
      <c r="A50" s="151"/>
      <c r="B50" s="161"/>
      <c r="C50" s="144"/>
      <c r="D50" s="133"/>
      <c r="E50" s="25"/>
    </row>
    <row r="51" spans="1:5" ht="11.25" customHeight="1">
      <c r="A51" s="151"/>
      <c r="B51" s="161"/>
      <c r="C51" s="144"/>
      <c r="D51" s="133"/>
      <c r="E51" s="25"/>
    </row>
    <row r="52" spans="1:5" ht="11.25">
      <c r="A52" s="162"/>
      <c r="B52" s="162" t="s">
        <v>225</v>
      </c>
      <c r="C52" s="26">
        <f>SUM(C27:C51)</f>
        <v>0</v>
      </c>
      <c r="D52" s="143"/>
      <c r="E52" s="27"/>
    </row>
    <row r="53" spans="1:6" ht="11.25">
      <c r="A53" s="155"/>
      <c r="B53" s="155"/>
      <c r="C53" s="163"/>
      <c r="D53" s="155"/>
      <c r="E53" s="163"/>
      <c r="F53" s="8"/>
    </row>
    <row r="54" spans="1:6" ht="11.25">
      <c r="A54" s="155"/>
      <c r="B54" s="155"/>
      <c r="C54" s="163"/>
      <c r="D54" s="155"/>
      <c r="E54" s="163"/>
      <c r="F54" s="8"/>
    </row>
    <row r="55" spans="1:5" ht="11.25" customHeight="1">
      <c r="A55" s="10" t="s">
        <v>149</v>
      </c>
      <c r="B55" s="11"/>
      <c r="C55" s="22"/>
      <c r="D55" s="8"/>
      <c r="E55" s="12" t="s">
        <v>45</v>
      </c>
    </row>
    <row r="56" spans="1:6" ht="11.25">
      <c r="A56" s="8"/>
      <c r="B56" s="8"/>
      <c r="C56" s="9"/>
      <c r="D56" s="8"/>
      <c r="E56" s="9"/>
      <c r="F56" s="8"/>
    </row>
    <row r="57" spans="1:6" ht="15" customHeight="1">
      <c r="A57" s="15" t="s">
        <v>46</v>
      </c>
      <c r="B57" s="16" t="s">
        <v>47</v>
      </c>
      <c r="C57" s="17" t="s">
        <v>48</v>
      </c>
      <c r="D57" s="18" t="s">
        <v>49</v>
      </c>
      <c r="E57" s="17" t="s">
        <v>50</v>
      </c>
      <c r="F57" s="28"/>
    </row>
    <row r="58" spans="1:6" ht="11.25">
      <c r="A58" s="151"/>
      <c r="B58" s="161"/>
      <c r="C58" s="144"/>
      <c r="D58" s="144"/>
      <c r="E58" s="133"/>
      <c r="F58" s="25"/>
    </row>
    <row r="59" spans="1:6" ht="11.25">
      <c r="A59" s="151"/>
      <c r="B59" s="161"/>
      <c r="C59" s="144"/>
      <c r="D59" s="144"/>
      <c r="E59" s="133"/>
      <c r="F59" s="25"/>
    </row>
    <row r="60" spans="1:6" ht="11.25">
      <c r="A60" s="151"/>
      <c r="B60" s="161"/>
      <c r="C60" s="144"/>
      <c r="D60" s="144"/>
      <c r="E60" s="133"/>
      <c r="F60" s="25"/>
    </row>
    <row r="61" spans="1:6" ht="11.25">
      <c r="A61" s="151"/>
      <c r="B61" s="161"/>
      <c r="C61" s="144"/>
      <c r="D61" s="144"/>
      <c r="E61" s="133"/>
      <c r="F61" s="25"/>
    </row>
    <row r="62" spans="1:6" ht="11.25">
      <c r="A62" s="151"/>
      <c r="B62" s="161"/>
      <c r="C62" s="144"/>
      <c r="D62" s="144"/>
      <c r="E62" s="133"/>
      <c r="F62" s="25"/>
    </row>
    <row r="63" spans="1:6" ht="11.25">
      <c r="A63" s="151"/>
      <c r="B63" s="161"/>
      <c r="C63" s="144"/>
      <c r="D63" s="144"/>
      <c r="E63" s="133"/>
      <c r="F63" s="25"/>
    </row>
    <row r="64" spans="1:6" ht="11.25">
      <c r="A64" s="151"/>
      <c r="B64" s="161"/>
      <c r="C64" s="144"/>
      <c r="D64" s="144"/>
      <c r="E64" s="133"/>
      <c r="F64" s="25"/>
    </row>
    <row r="65" spans="1:6" ht="11.25">
      <c r="A65" s="162"/>
      <c r="B65" s="162" t="s">
        <v>226</v>
      </c>
      <c r="C65" s="26">
        <f>SUM(C58:C64)</f>
        <v>0</v>
      </c>
      <c r="D65" s="145"/>
      <c r="E65" s="20"/>
      <c r="F65" s="27"/>
    </row>
    <row r="66" spans="1:6" ht="11.25">
      <c r="A66" s="155"/>
      <c r="B66" s="155"/>
      <c r="C66" s="163"/>
      <c r="D66" s="155"/>
      <c r="E66" s="163"/>
      <c r="F66" s="8"/>
    </row>
    <row r="67" spans="1:6" ht="11.25">
      <c r="A67" s="155"/>
      <c r="B67" s="155"/>
      <c r="C67" s="163"/>
      <c r="D67" s="155"/>
      <c r="E67" s="163"/>
      <c r="F67" s="8"/>
    </row>
    <row r="68" spans="1:5" ht="11.25" customHeight="1">
      <c r="A68" s="10" t="s">
        <v>150</v>
      </c>
      <c r="B68" s="11"/>
      <c r="C68" s="22"/>
      <c r="D68" s="8"/>
      <c r="E68" s="12" t="s">
        <v>45</v>
      </c>
    </row>
    <row r="69" spans="1:6" ht="11.25">
      <c r="A69" s="8"/>
      <c r="B69" s="8"/>
      <c r="C69" s="9"/>
      <c r="D69" s="8"/>
      <c r="E69" s="9"/>
      <c r="F69" s="8"/>
    </row>
    <row r="70" spans="1:6" ht="15" customHeight="1">
      <c r="A70" s="15" t="s">
        <v>46</v>
      </c>
      <c r="B70" s="16" t="s">
        <v>47</v>
      </c>
      <c r="C70" s="17" t="s">
        <v>48</v>
      </c>
      <c r="D70" s="18" t="s">
        <v>49</v>
      </c>
      <c r="E70" s="17" t="s">
        <v>50</v>
      </c>
      <c r="F70" s="28"/>
    </row>
    <row r="71" spans="1:6" ht="11.25">
      <c r="A71" s="156"/>
      <c r="B71" s="156"/>
      <c r="C71" s="133"/>
      <c r="D71" s="133"/>
      <c r="E71" s="133"/>
      <c r="F71" s="25"/>
    </row>
    <row r="72" spans="1:6" ht="11.25">
      <c r="A72" s="156"/>
      <c r="B72" s="156"/>
      <c r="C72" s="133"/>
      <c r="D72" s="133"/>
      <c r="E72" s="133"/>
      <c r="F72" s="25"/>
    </row>
    <row r="73" spans="1:6" ht="11.25">
      <c r="A73" s="156"/>
      <c r="B73" s="156"/>
      <c r="C73" s="133"/>
      <c r="D73" s="133"/>
      <c r="E73" s="133"/>
      <c r="F73" s="25"/>
    </row>
    <row r="74" spans="1:6" ht="11.25">
      <c r="A74" s="156"/>
      <c r="B74" s="156"/>
      <c r="C74" s="133"/>
      <c r="D74" s="133"/>
      <c r="E74" s="133"/>
      <c r="F74" s="25"/>
    </row>
    <row r="75" spans="1:6" ht="11.25">
      <c r="A75" s="156"/>
      <c r="B75" s="156"/>
      <c r="C75" s="133"/>
      <c r="D75" s="133"/>
      <c r="E75" s="133"/>
      <c r="F75" s="25"/>
    </row>
    <row r="76" spans="1:6" ht="11.25">
      <c r="A76" s="156"/>
      <c r="B76" s="156"/>
      <c r="C76" s="133"/>
      <c r="D76" s="133"/>
      <c r="E76" s="133"/>
      <c r="F76" s="25"/>
    </row>
    <row r="77" spans="1:6" ht="11.25">
      <c r="A77" s="156"/>
      <c r="B77" s="156"/>
      <c r="C77" s="133"/>
      <c r="D77" s="133"/>
      <c r="E77" s="133"/>
      <c r="F77" s="25"/>
    </row>
    <row r="78" spans="1:6" ht="11.25">
      <c r="A78" s="164"/>
      <c r="B78" s="164" t="s">
        <v>227</v>
      </c>
      <c r="C78" s="30">
        <f>SUM(C71:C77)</f>
        <v>0</v>
      </c>
      <c r="D78" s="146"/>
      <c r="E78" s="31"/>
      <c r="F78" s="27"/>
    </row>
  </sheetData>
  <sheetProtection/>
  <dataValidations count="6">
    <dataValidation allowBlank="1" showInputMessage="1" showErrorMessage="1" prompt="En los casos en que la inversión se localice en dos o mas tipos de instrumentos, se detallará cada una de ellas y el importe invertido." sqref="E7 E57 E70"/>
    <dataValidation allowBlank="1" showInputMessage="1" showErrorMessage="1" prompt="Especificar el tipo de instrumento de inversión: Bondes, Petrobonos, Cetes, Mesa de dinero, etc." sqref="D7 D26 D57 D70"/>
    <dataValidation allowBlank="1" showInputMessage="1" showErrorMessage="1" prompt="Corresponde al nombre o descripción de la cuenta de acuerdo al Plan de Cuentas emitido por el CONAC." sqref="B7 B26 B57 B70"/>
    <dataValidation allowBlank="1" showInputMessage="1" showErrorMessage="1" prompt="Saldo final de la Cuenta Pública presentada y en su caso, el importe debe corresponder a la suma de la columna de monto parcial ( trimestral: 1er, 2do, 3ro. o 4to.)." sqref="C7 C57 C70"/>
    <dataValidation allowBlank="1" showInputMessage="1" showErrorMessage="1" prompt="Saldo final de la Cuenta Pública presentada (trimestral: 1er, 2do, 3ro. o 4to.)." sqref="C26"/>
    <dataValidation allowBlank="1" showInputMessage="1" showErrorMessage="1" prompt="Corresponde al número de la cuenta de acuerdo al Plan de Cuentas emitido por el CONAC." sqref="A7 A26 A57 A70"/>
  </dataValidations>
  <printOptions/>
  <pageMargins left="0.7" right="0.7" top="0.75" bottom="0.75" header="0.3" footer="0.3"/>
  <pageSetup horizontalDpi="600" verticalDpi="600" orientation="portrait" scale="56" r:id="rId1"/>
</worksheet>
</file>

<file path=xl/worksheets/sheet4.xml><?xml version="1.0" encoding="utf-8"?>
<worksheet xmlns="http://schemas.openxmlformats.org/spreadsheetml/2006/main" xmlns:r="http://schemas.openxmlformats.org/officeDocument/2006/relationships">
  <dimension ref="A1:I24"/>
  <sheetViews>
    <sheetView zoomScaleSheetLayoutView="100" zoomScalePageLayoutView="0" workbookViewId="0" topLeftCell="A1">
      <selection activeCell="A20" sqref="A20:G23"/>
    </sheetView>
  </sheetViews>
  <sheetFormatPr defaultColWidth="11.421875" defaultRowHeight="15"/>
  <cols>
    <col min="1" max="1" width="20.7109375" style="8" customWidth="1"/>
    <col min="2" max="2" width="50.7109375" style="8" customWidth="1"/>
    <col min="3" max="7" width="17.7109375" style="9" customWidth="1"/>
    <col min="8" max="9" width="11.421875" style="8" customWidth="1"/>
    <col min="10" max="16384" width="11.421875" style="8" customWidth="1"/>
  </cols>
  <sheetData>
    <row r="1" spans="1:7" ht="11.25">
      <c r="A1" s="3" t="s">
        <v>43</v>
      </c>
      <c r="B1" s="3"/>
      <c r="G1" s="32"/>
    </row>
    <row r="2" spans="1:4" ht="11.25">
      <c r="A2" s="3" t="s">
        <v>200</v>
      </c>
      <c r="B2" s="3"/>
      <c r="C2" s="21"/>
      <c r="D2" s="21"/>
    </row>
    <row r="3" spans="2:4" ht="11.25">
      <c r="B3" s="3"/>
      <c r="C3" s="21"/>
      <c r="D3" s="21"/>
    </row>
    <row r="5" spans="1:7" s="35" customFormat="1" ht="11.25" customHeight="1">
      <c r="A5" s="33" t="s">
        <v>143</v>
      </c>
      <c r="B5" s="33"/>
      <c r="C5" s="34"/>
      <c r="D5" s="34"/>
      <c r="E5" s="9"/>
      <c r="F5" s="9"/>
      <c r="G5" s="259" t="s">
        <v>51</v>
      </c>
    </row>
    <row r="6" spans="1:7" ht="11.25">
      <c r="A6" s="13"/>
      <c r="B6" s="13"/>
      <c r="C6" s="4"/>
      <c r="D6" s="4"/>
      <c r="E6" s="4"/>
      <c r="F6" s="4"/>
      <c r="G6" s="4"/>
    </row>
    <row r="7" spans="1:7" ht="15" customHeight="1">
      <c r="A7" s="15" t="s">
        <v>46</v>
      </c>
      <c r="B7" s="16" t="s">
        <v>47</v>
      </c>
      <c r="C7" s="283" t="s">
        <v>48</v>
      </c>
      <c r="D7" s="312">
        <v>2015</v>
      </c>
      <c r="E7" s="283" t="s">
        <v>208</v>
      </c>
      <c r="F7" s="283" t="s">
        <v>159</v>
      </c>
      <c r="G7" s="36" t="s">
        <v>52</v>
      </c>
    </row>
    <row r="8" spans="1:7" ht="11.25">
      <c r="A8" s="337" t="s">
        <v>348</v>
      </c>
      <c r="B8" s="339" t="s">
        <v>349</v>
      </c>
      <c r="C8" s="340">
        <v>3451.04</v>
      </c>
      <c r="D8" s="341">
        <v>2183.73</v>
      </c>
      <c r="E8" s="342">
        <v>4006.75</v>
      </c>
      <c r="F8" s="343">
        <v>244.44</v>
      </c>
      <c r="G8" s="166">
        <v>831.99</v>
      </c>
    </row>
    <row r="9" spans="1:7" ht="11.25">
      <c r="A9" s="337" t="s">
        <v>350</v>
      </c>
      <c r="B9" s="339" t="s">
        <v>351</v>
      </c>
      <c r="C9" s="340">
        <v>9805273.95</v>
      </c>
      <c r="D9" s="341">
        <v>13590453.51</v>
      </c>
      <c r="E9" s="342">
        <v>14712946.51</v>
      </c>
      <c r="F9" s="343">
        <v>2827427.51</v>
      </c>
      <c r="G9" s="166">
        <v>25899076.1</v>
      </c>
    </row>
    <row r="10" spans="1:7" ht="11.25">
      <c r="A10" s="151" t="s">
        <v>352</v>
      </c>
      <c r="B10" s="161" t="s">
        <v>353</v>
      </c>
      <c r="C10" s="133">
        <v>0</v>
      </c>
      <c r="D10" s="344"/>
      <c r="E10" s="166"/>
      <c r="F10" s="166"/>
      <c r="G10" s="166"/>
    </row>
    <row r="11" spans="1:7" ht="11.25">
      <c r="A11" s="151" t="s">
        <v>354</v>
      </c>
      <c r="B11" s="151" t="s">
        <v>355</v>
      </c>
      <c r="C11" s="345">
        <v>362595.62</v>
      </c>
      <c r="D11" s="166"/>
      <c r="E11" s="166"/>
      <c r="F11" s="166"/>
      <c r="G11" s="166"/>
    </row>
    <row r="12" spans="1:7" ht="11.25">
      <c r="A12" s="151"/>
      <c r="B12" s="151"/>
      <c r="C12" s="166"/>
      <c r="D12" s="166"/>
      <c r="E12" s="166"/>
      <c r="F12" s="166"/>
      <c r="G12" s="166"/>
    </row>
    <row r="13" spans="1:9" ht="11.25">
      <c r="A13" s="151"/>
      <c r="B13" s="151"/>
      <c r="C13" s="166"/>
      <c r="D13" s="166"/>
      <c r="E13" s="166"/>
      <c r="F13" s="166"/>
      <c r="G13" s="166"/>
      <c r="I13" s="37"/>
    </row>
    <row r="14" spans="1:7" ht="11.25">
      <c r="A14" s="153"/>
      <c r="B14" s="153" t="s">
        <v>228</v>
      </c>
      <c r="C14" s="167">
        <f>SUM(C8:C13)</f>
        <v>10171320.609999998</v>
      </c>
      <c r="D14" s="167">
        <f>SUM(D8:D13)</f>
        <v>13592637.24</v>
      </c>
      <c r="E14" s="167">
        <f>SUM(E8:E13)</f>
        <v>14716953.26</v>
      </c>
      <c r="F14" s="167">
        <f>SUM(F8:F13)</f>
        <v>2827671.9499999997</v>
      </c>
      <c r="G14" s="167">
        <f>SUM(G8:G13)</f>
        <v>25899908.09</v>
      </c>
    </row>
    <row r="15" spans="1:7" ht="11.25">
      <c r="A15" s="155"/>
      <c r="B15" s="155"/>
      <c r="C15" s="163"/>
      <c r="D15" s="163"/>
      <c r="E15" s="163"/>
      <c r="F15" s="163"/>
      <c r="G15" s="163"/>
    </row>
    <row r="16" spans="1:7" ht="11.25">
      <c r="A16" s="155"/>
      <c r="B16" s="155"/>
      <c r="C16" s="163"/>
      <c r="D16" s="163"/>
      <c r="E16" s="163"/>
      <c r="F16" s="163"/>
      <c r="G16" s="163"/>
    </row>
    <row r="17" spans="1:7" s="35" customFormat="1" ht="11.25" customHeight="1">
      <c r="A17" s="33" t="s">
        <v>151</v>
      </c>
      <c r="B17" s="33"/>
      <c r="C17" s="34"/>
      <c r="D17" s="34"/>
      <c r="E17" s="9"/>
      <c r="F17" s="9"/>
      <c r="G17" s="259" t="s">
        <v>51</v>
      </c>
    </row>
    <row r="18" spans="1:7" ht="11.25">
      <c r="A18" s="13"/>
      <c r="B18" s="13"/>
      <c r="C18" s="4"/>
      <c r="D18" s="4"/>
      <c r="E18" s="4"/>
      <c r="F18" s="4"/>
      <c r="G18" s="4"/>
    </row>
    <row r="19" spans="1:7" ht="15" customHeight="1">
      <c r="A19" s="15" t="s">
        <v>46</v>
      </c>
      <c r="B19" s="16" t="s">
        <v>47</v>
      </c>
      <c r="C19" s="283" t="s">
        <v>48</v>
      </c>
      <c r="D19" s="312">
        <v>2015</v>
      </c>
      <c r="E19" s="283" t="s">
        <v>208</v>
      </c>
      <c r="F19" s="283" t="s">
        <v>159</v>
      </c>
      <c r="G19" s="36" t="s">
        <v>52</v>
      </c>
    </row>
    <row r="20" spans="1:7" ht="11.25">
      <c r="A20" s="337" t="s">
        <v>356</v>
      </c>
      <c r="B20" s="339" t="s">
        <v>357</v>
      </c>
      <c r="C20" s="340">
        <v>3324745.61</v>
      </c>
      <c r="D20" s="346">
        <v>1962518.51</v>
      </c>
      <c r="E20" s="133">
        <v>0</v>
      </c>
      <c r="F20" s="344">
        <v>0</v>
      </c>
      <c r="G20" s="344">
        <v>0</v>
      </c>
    </row>
    <row r="21" spans="1:7" s="254" customFormat="1" ht="11.25">
      <c r="A21" s="337" t="s">
        <v>358</v>
      </c>
      <c r="B21" s="339" t="s">
        <v>359</v>
      </c>
      <c r="C21" s="340">
        <v>1264157.8299999905</v>
      </c>
      <c r="D21" s="133">
        <v>0</v>
      </c>
      <c r="E21" s="133">
        <v>0</v>
      </c>
      <c r="F21" s="133">
        <v>0</v>
      </c>
      <c r="G21" s="133">
        <v>0</v>
      </c>
    </row>
    <row r="22" spans="1:7" ht="11.25">
      <c r="A22" s="337" t="s">
        <v>360</v>
      </c>
      <c r="B22" s="339" t="s">
        <v>361</v>
      </c>
      <c r="C22" s="340">
        <v>47935714.65</v>
      </c>
      <c r="D22" s="346">
        <v>49147625</v>
      </c>
      <c r="E22" s="133">
        <v>0</v>
      </c>
      <c r="F22" s="344">
        <v>0</v>
      </c>
      <c r="G22" s="344">
        <v>0</v>
      </c>
    </row>
    <row r="23" spans="1:7" ht="11.25">
      <c r="A23" s="337" t="s">
        <v>362</v>
      </c>
      <c r="B23" s="347" t="s">
        <v>363</v>
      </c>
      <c r="C23" s="340">
        <v>35916080</v>
      </c>
      <c r="D23" s="346">
        <v>24048178</v>
      </c>
      <c r="E23" s="133">
        <v>0</v>
      </c>
      <c r="F23" s="344">
        <v>0</v>
      </c>
      <c r="G23" s="344">
        <v>0</v>
      </c>
    </row>
    <row r="24" spans="1:7" ht="11.25">
      <c r="A24" s="153"/>
      <c r="B24" s="153" t="s">
        <v>229</v>
      </c>
      <c r="C24" s="167">
        <f>SUM(C20:C23)</f>
        <v>88440698.08999999</v>
      </c>
      <c r="D24" s="167">
        <f>SUM(D20:D23)</f>
        <v>75158321.50999999</v>
      </c>
      <c r="E24" s="167">
        <f>SUM(E20:E23)</f>
        <v>0</v>
      </c>
      <c r="F24" s="167">
        <f>SUM(F20:F23)</f>
        <v>0</v>
      </c>
      <c r="G24" s="167">
        <f>SUM(G20:G23)</f>
        <v>0</v>
      </c>
    </row>
  </sheetData>
  <sheetProtection/>
  <dataValidations count="7">
    <dataValidation allowBlank="1" showInputMessage="1" showErrorMessage="1" prompt="Saldo final al 31 de diciembre de 2012." sqref="G7 G19"/>
    <dataValidation allowBlank="1" showInputMessage="1" showErrorMessage="1" prompt="Corresponde al nombre o descripción de la cuenta de acuerdo al Plan de Cuentas emitido por el CONAC." sqref="B7 B19"/>
    <dataValidation allowBlank="1" showInputMessage="1" showErrorMessage="1" prompt="Saldo final al 31 de diciembre de 2013." sqref="F7 F19"/>
    <dataValidation allowBlank="1" showInputMessage="1" showErrorMessage="1" prompt="Saldo final al 31 de diciembre de 2014." sqref="E19 E7"/>
    <dataValidation allowBlank="1" showInputMessage="1" showErrorMessage="1" prompt="Saldo final de la Cuenta Pública presentada (trimestral: 1er, 2do, 3ro. o 4to.)." sqref="C7 C19"/>
    <dataValidation allowBlank="1" showInputMessage="1" showErrorMessage="1" prompt="Saldo final al 31 de diciembre de 2015." sqref="D19 D7"/>
    <dataValidation allowBlank="1" showInputMessage="1" showErrorMessage="1" prompt="Corresponde al número de la cuenta de acuerdo al Plan de Cuentas emitido por el CONAC." sqref="A7 A19"/>
  </dataValidations>
  <printOptions/>
  <pageMargins left="0.7" right="0.7" top="0.75" bottom="0.75" header="0.3" footer="0.3"/>
  <pageSetup horizontalDpi="600" verticalDpi="600" orientation="portrait" scale="72" r:id="rId1"/>
  <ignoredErrors>
    <ignoredError sqref="E19:G19 G7 E7:F7" numberStoredAsText="1"/>
    <ignoredError sqref="D14:D19 D24"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K239"/>
  <sheetViews>
    <sheetView zoomScaleSheetLayoutView="100" zoomScalePageLayoutView="0" workbookViewId="0" topLeftCell="A84">
      <selection activeCell="D114" sqref="D114"/>
    </sheetView>
  </sheetViews>
  <sheetFormatPr defaultColWidth="11.421875" defaultRowHeight="15"/>
  <cols>
    <col min="1" max="1" width="20.7109375" style="8" customWidth="1"/>
    <col min="2" max="2" width="50.7109375" style="8" customWidth="1"/>
    <col min="3" max="7" width="17.7109375" style="9" customWidth="1"/>
    <col min="8" max="9" width="18.7109375" style="8" customWidth="1"/>
    <col min="10" max="10" width="11.421875" style="8" customWidth="1"/>
    <col min="11" max="16384" width="11.421875" style="8" customWidth="1"/>
  </cols>
  <sheetData>
    <row r="1" spans="1:9" ht="11.25">
      <c r="A1" s="3" t="s">
        <v>43</v>
      </c>
      <c r="B1" s="3"/>
      <c r="I1" s="7"/>
    </row>
    <row r="2" spans="1:2" ht="11.25">
      <c r="A2" s="3" t="s">
        <v>200</v>
      </c>
      <c r="B2" s="3"/>
    </row>
    <row r="3" ht="11.25">
      <c r="J3" s="19"/>
    </row>
    <row r="4" ht="11.25">
      <c r="J4" s="19"/>
    </row>
    <row r="5" spans="1:9" ht="11.25" customHeight="1">
      <c r="A5" s="10" t="s">
        <v>144</v>
      </c>
      <c r="B5" s="11"/>
      <c r="E5" s="38"/>
      <c r="F5" s="38"/>
      <c r="I5" s="54" t="s">
        <v>53</v>
      </c>
    </row>
    <row r="6" spans="1:6" ht="11.25">
      <c r="A6" s="39"/>
      <c r="B6" s="39"/>
      <c r="C6" s="38"/>
      <c r="D6" s="38"/>
      <c r="E6" s="38"/>
      <c r="F6" s="38"/>
    </row>
    <row r="7" spans="1:9" ht="15" customHeight="1">
      <c r="A7" s="15" t="s">
        <v>46</v>
      </c>
      <c r="B7" s="16" t="s">
        <v>47</v>
      </c>
      <c r="C7" s="40" t="s">
        <v>54</v>
      </c>
      <c r="D7" s="40" t="s">
        <v>55</v>
      </c>
      <c r="E7" s="40" t="s">
        <v>56</v>
      </c>
      <c r="F7" s="40" t="s">
        <v>57</v>
      </c>
      <c r="G7" s="41" t="s">
        <v>58</v>
      </c>
      <c r="H7" s="16" t="s">
        <v>59</v>
      </c>
      <c r="I7" s="16" t="s">
        <v>60</v>
      </c>
    </row>
    <row r="8" spans="1:9" s="282" customFormat="1" ht="15" customHeight="1">
      <c r="A8" s="348" t="s">
        <v>364</v>
      </c>
      <c r="B8" s="349" t="s">
        <v>365</v>
      </c>
      <c r="C8" s="350">
        <v>34430</v>
      </c>
      <c r="D8" s="350">
        <v>34430</v>
      </c>
      <c r="E8" s="351"/>
      <c r="F8" s="351"/>
      <c r="G8" s="352"/>
      <c r="H8" s="353" t="s">
        <v>366</v>
      </c>
      <c r="I8" s="343" t="s">
        <v>367</v>
      </c>
    </row>
    <row r="9" spans="1:9" ht="11.25">
      <c r="A9" s="348" t="s">
        <v>368</v>
      </c>
      <c r="B9" s="349" t="s">
        <v>369</v>
      </c>
      <c r="C9" s="350">
        <v>4000</v>
      </c>
      <c r="D9" s="350">
        <v>4000</v>
      </c>
      <c r="E9" s="351"/>
      <c r="F9" s="351"/>
      <c r="G9" s="352"/>
      <c r="H9" s="353" t="s">
        <v>366</v>
      </c>
      <c r="I9" s="343" t="s">
        <v>367</v>
      </c>
    </row>
    <row r="10" spans="1:9" s="282" customFormat="1" ht="11.25">
      <c r="A10" s="348" t="s">
        <v>370</v>
      </c>
      <c r="B10" s="349" t="s">
        <v>371</v>
      </c>
      <c r="C10" s="350">
        <v>2220</v>
      </c>
      <c r="D10" s="350">
        <v>2220</v>
      </c>
      <c r="E10" s="351"/>
      <c r="F10" s="351"/>
      <c r="G10" s="352"/>
      <c r="H10" s="353" t="s">
        <v>366</v>
      </c>
      <c r="I10" s="343" t="s">
        <v>367</v>
      </c>
    </row>
    <row r="11" spans="1:9" s="282" customFormat="1" ht="11.25">
      <c r="A11" s="348" t="s">
        <v>372</v>
      </c>
      <c r="B11" s="349" t="s">
        <v>373</v>
      </c>
      <c r="C11" s="350">
        <v>3000</v>
      </c>
      <c r="D11" s="350">
        <v>3000</v>
      </c>
      <c r="E11" s="351"/>
      <c r="F11" s="351"/>
      <c r="G11" s="352"/>
      <c r="H11" s="353" t="s">
        <v>366</v>
      </c>
      <c r="I11" s="343" t="s">
        <v>367</v>
      </c>
    </row>
    <row r="12" spans="1:9" s="282" customFormat="1" ht="11.25">
      <c r="A12" s="348" t="s">
        <v>374</v>
      </c>
      <c r="B12" s="349" t="s">
        <v>375</v>
      </c>
      <c r="C12" s="350">
        <v>114.68</v>
      </c>
      <c r="D12" s="350">
        <v>114.68</v>
      </c>
      <c r="E12" s="351"/>
      <c r="F12" s="351"/>
      <c r="G12" s="352"/>
      <c r="H12" s="353" t="s">
        <v>366</v>
      </c>
      <c r="I12" s="343" t="s">
        <v>367</v>
      </c>
    </row>
    <row r="13" spans="1:9" ht="11.25">
      <c r="A13" s="348" t="s">
        <v>376</v>
      </c>
      <c r="B13" s="349" t="s">
        <v>377</v>
      </c>
      <c r="C13" s="350">
        <v>50</v>
      </c>
      <c r="D13" s="350">
        <v>50</v>
      </c>
      <c r="E13" s="351"/>
      <c r="F13" s="351"/>
      <c r="G13" s="352"/>
      <c r="H13" s="353" t="s">
        <v>366</v>
      </c>
      <c r="I13" s="343" t="s">
        <v>367</v>
      </c>
    </row>
    <row r="14" spans="1:9" ht="22.5">
      <c r="A14" s="339" t="s">
        <v>378</v>
      </c>
      <c r="B14" s="337" t="s">
        <v>379</v>
      </c>
      <c r="C14" s="340">
        <v>189756.35</v>
      </c>
      <c r="D14" s="340"/>
      <c r="E14" s="134"/>
      <c r="F14" s="134"/>
      <c r="G14" s="135">
        <v>189756.35</v>
      </c>
      <c r="H14" s="354" t="s">
        <v>380</v>
      </c>
      <c r="I14" s="355" t="s">
        <v>381</v>
      </c>
    </row>
    <row r="15" spans="1:9" ht="22.5">
      <c r="A15" s="337" t="s">
        <v>382</v>
      </c>
      <c r="B15" s="337" t="s">
        <v>383</v>
      </c>
      <c r="C15" s="340">
        <v>150000</v>
      </c>
      <c r="D15" s="340"/>
      <c r="E15" s="134"/>
      <c r="F15" s="342">
        <v>150000</v>
      </c>
      <c r="G15" s="342"/>
      <c r="H15" s="354" t="s">
        <v>384</v>
      </c>
      <c r="I15" s="343" t="s">
        <v>367</v>
      </c>
    </row>
    <row r="16" spans="1:9" ht="11.25">
      <c r="A16" s="337" t="s">
        <v>385</v>
      </c>
      <c r="B16" s="337" t="s">
        <v>386</v>
      </c>
      <c r="C16" s="340">
        <v>4136.09</v>
      </c>
      <c r="D16" s="340">
        <v>4136.09</v>
      </c>
      <c r="E16" s="356"/>
      <c r="F16" s="134"/>
      <c r="G16" s="134"/>
      <c r="H16" s="353" t="s">
        <v>387</v>
      </c>
      <c r="I16" s="343" t="s">
        <v>367</v>
      </c>
    </row>
    <row r="17" spans="1:9" s="274" customFormat="1" ht="11.25">
      <c r="A17" s="337" t="s">
        <v>388</v>
      </c>
      <c r="B17" s="337" t="s">
        <v>389</v>
      </c>
      <c r="C17" s="340">
        <v>1914</v>
      </c>
      <c r="D17" s="340">
        <v>1914</v>
      </c>
      <c r="E17" s="356"/>
      <c r="F17" s="134"/>
      <c r="G17" s="134"/>
      <c r="H17" s="353" t="s">
        <v>387</v>
      </c>
      <c r="I17" s="343" t="s">
        <v>367</v>
      </c>
    </row>
    <row r="18" spans="1:9" ht="11.25">
      <c r="A18" s="161"/>
      <c r="B18" s="168"/>
      <c r="C18" s="136"/>
      <c r="D18" s="134"/>
      <c r="E18" s="134"/>
      <c r="F18" s="134"/>
      <c r="G18" s="135"/>
      <c r="H18" s="139"/>
      <c r="I18" s="140"/>
    </row>
    <row r="19" spans="1:9" ht="11.25">
      <c r="A19" s="153"/>
      <c r="B19" s="153" t="s">
        <v>230</v>
      </c>
      <c r="C19" s="167">
        <f>SUM(C8:C18)</f>
        <v>389621.12000000005</v>
      </c>
      <c r="D19" s="167">
        <f>SUM(D8:D18)</f>
        <v>49864.770000000004</v>
      </c>
      <c r="E19" s="167">
        <f>SUM(E8:E18)</f>
        <v>0</v>
      </c>
      <c r="F19" s="167">
        <f>SUM(F8:F18)</f>
        <v>150000</v>
      </c>
      <c r="G19" s="167">
        <f>SUM(G8:G18)</f>
        <v>189756.35</v>
      </c>
      <c r="H19" s="141"/>
      <c r="I19" s="141"/>
    </row>
    <row r="20" spans="1:9" ht="11.25">
      <c r="A20" s="155"/>
      <c r="B20" s="155"/>
      <c r="C20" s="163"/>
      <c r="D20" s="163"/>
      <c r="E20" s="163"/>
      <c r="F20" s="163"/>
      <c r="G20" s="163"/>
      <c r="H20" s="155"/>
      <c r="I20" s="155"/>
    </row>
    <row r="21" spans="1:9" ht="11.25">
      <c r="A21" s="155"/>
      <c r="B21" s="155"/>
      <c r="C21" s="163"/>
      <c r="D21" s="163"/>
      <c r="E21" s="163"/>
      <c r="F21" s="163"/>
      <c r="G21" s="163"/>
      <c r="H21" s="155"/>
      <c r="I21" s="155"/>
    </row>
    <row r="22" spans="1:9" ht="11.25" customHeight="1">
      <c r="A22" s="10" t="s">
        <v>152</v>
      </c>
      <c r="B22" s="11"/>
      <c r="E22" s="38"/>
      <c r="F22" s="38"/>
      <c r="I22" s="54" t="s">
        <v>53</v>
      </c>
    </row>
    <row r="23" spans="1:6" ht="11.25">
      <c r="A23" s="39"/>
      <c r="B23" s="39"/>
      <c r="C23" s="38"/>
      <c r="D23" s="38"/>
      <c r="E23" s="38"/>
      <c r="F23" s="38"/>
    </row>
    <row r="24" spans="1:9" ht="15" customHeight="1">
      <c r="A24" s="15" t="s">
        <v>46</v>
      </c>
      <c r="B24" s="16" t="s">
        <v>47</v>
      </c>
      <c r="C24" s="40" t="s">
        <v>54</v>
      </c>
      <c r="D24" s="40" t="s">
        <v>55</v>
      </c>
      <c r="E24" s="40" t="s">
        <v>56</v>
      </c>
      <c r="F24" s="40" t="s">
        <v>57</v>
      </c>
      <c r="G24" s="41" t="s">
        <v>58</v>
      </c>
      <c r="H24" s="16" t="s">
        <v>59</v>
      </c>
      <c r="I24" s="16" t="s">
        <v>60</v>
      </c>
    </row>
    <row r="25" spans="1:9" ht="11.25">
      <c r="A25" s="156"/>
      <c r="B25" s="156"/>
      <c r="C25" s="133"/>
      <c r="D25" s="137"/>
      <c r="E25" s="137"/>
      <c r="F25" s="137"/>
      <c r="G25" s="137"/>
      <c r="H25" s="139"/>
      <c r="I25" s="139"/>
    </row>
    <row r="26" spans="1:9" ht="11.25">
      <c r="A26" s="156"/>
      <c r="B26" s="156"/>
      <c r="C26" s="133"/>
      <c r="D26" s="137"/>
      <c r="E26" s="137"/>
      <c r="F26" s="137"/>
      <c r="G26" s="137"/>
      <c r="H26" s="139"/>
      <c r="I26" s="139"/>
    </row>
    <row r="27" spans="1:9" ht="11.25">
      <c r="A27" s="156"/>
      <c r="B27" s="156"/>
      <c r="C27" s="133"/>
      <c r="D27" s="137"/>
      <c r="E27" s="137"/>
      <c r="F27" s="137"/>
      <c r="G27" s="137"/>
      <c r="H27" s="139"/>
      <c r="I27" s="139"/>
    </row>
    <row r="28" spans="1:9" ht="11.25">
      <c r="A28" s="156"/>
      <c r="B28" s="156"/>
      <c r="C28" s="133"/>
      <c r="D28" s="137"/>
      <c r="E28" s="137"/>
      <c r="F28" s="137"/>
      <c r="G28" s="137"/>
      <c r="H28" s="139"/>
      <c r="I28" s="139"/>
    </row>
    <row r="29" spans="1:9" ht="11.25">
      <c r="A29" s="169"/>
      <c r="B29" s="169" t="s">
        <v>231</v>
      </c>
      <c r="C29" s="141">
        <f>SUM(C25:C28)</f>
        <v>0</v>
      </c>
      <c r="D29" s="141">
        <f>SUM(D25:D28)</f>
        <v>0</v>
      </c>
      <c r="E29" s="141">
        <f>SUM(E25:E28)</f>
        <v>0</v>
      </c>
      <c r="F29" s="141">
        <f>SUM(F25:F28)</f>
        <v>0</v>
      </c>
      <c r="G29" s="141">
        <f>SUM(G25:G28)</f>
        <v>0</v>
      </c>
      <c r="H29" s="141"/>
      <c r="I29" s="141"/>
    </row>
    <row r="31" spans="3:7" s="282" customFormat="1" ht="11.25">
      <c r="C31" s="9"/>
      <c r="D31" s="9"/>
      <c r="E31" s="9"/>
      <c r="F31" s="9"/>
      <c r="G31" s="9"/>
    </row>
    <row r="32" spans="1:9" s="282" customFormat="1" ht="11.25">
      <c r="A32" s="10" t="s">
        <v>266</v>
      </c>
      <c r="B32" s="11"/>
      <c r="C32" s="9"/>
      <c r="D32" s="9"/>
      <c r="E32" s="38"/>
      <c r="F32" s="38"/>
      <c r="G32" s="9"/>
      <c r="I32" s="54" t="s">
        <v>53</v>
      </c>
    </row>
    <row r="33" spans="1:7" s="282" customFormat="1" ht="11.25">
      <c r="A33" s="39"/>
      <c r="B33" s="39"/>
      <c r="C33" s="38"/>
      <c r="D33" s="38"/>
      <c r="E33" s="38"/>
      <c r="F33" s="38"/>
      <c r="G33" s="9"/>
    </row>
    <row r="34" spans="1:9" s="282" customFormat="1" ht="11.25">
      <c r="A34" s="15" t="s">
        <v>46</v>
      </c>
      <c r="B34" s="16" t="s">
        <v>47</v>
      </c>
      <c r="C34" s="40" t="s">
        <v>54</v>
      </c>
      <c r="D34" s="40" t="s">
        <v>55</v>
      </c>
      <c r="E34" s="40" t="s">
        <v>56</v>
      </c>
      <c r="F34" s="40" t="s">
        <v>57</v>
      </c>
      <c r="G34" s="41" t="s">
        <v>58</v>
      </c>
      <c r="H34" s="16" t="s">
        <v>59</v>
      </c>
      <c r="I34" s="16" t="s">
        <v>60</v>
      </c>
    </row>
    <row r="35" spans="1:9" s="282" customFormat="1" ht="11.25">
      <c r="A35" s="156"/>
      <c r="B35" s="156"/>
      <c r="C35" s="133"/>
      <c r="D35" s="137"/>
      <c r="E35" s="137"/>
      <c r="F35" s="137"/>
      <c r="G35" s="137"/>
      <c r="H35" s="139"/>
      <c r="I35" s="139"/>
    </row>
    <row r="36" spans="1:9" s="282" customFormat="1" ht="11.25">
      <c r="A36" s="156"/>
      <c r="B36" s="156"/>
      <c r="C36" s="133"/>
      <c r="D36" s="137"/>
      <c r="E36" s="137"/>
      <c r="F36" s="137"/>
      <c r="G36" s="137"/>
      <c r="H36" s="139"/>
      <c r="I36" s="139"/>
    </row>
    <row r="37" spans="1:9" s="282" customFormat="1" ht="11.25">
      <c r="A37" s="156"/>
      <c r="B37" s="156"/>
      <c r="C37" s="133"/>
      <c r="D37" s="137"/>
      <c r="E37" s="137"/>
      <c r="F37" s="137"/>
      <c r="G37" s="137"/>
      <c r="H37" s="139"/>
      <c r="I37" s="139"/>
    </row>
    <row r="38" spans="1:9" s="282" customFormat="1" ht="11.25">
      <c r="A38" s="156"/>
      <c r="B38" s="156"/>
      <c r="C38" s="133"/>
      <c r="D38" s="137"/>
      <c r="E38" s="137"/>
      <c r="F38" s="137"/>
      <c r="G38" s="137"/>
      <c r="H38" s="139"/>
      <c r="I38" s="139"/>
    </row>
    <row r="39" spans="1:9" s="282" customFormat="1" ht="11.25">
      <c r="A39" s="169"/>
      <c r="B39" s="169" t="s">
        <v>267</v>
      </c>
      <c r="C39" s="141">
        <f>SUM(C35:C38)</f>
        <v>0</v>
      </c>
      <c r="D39" s="141">
        <f>SUM(D35:D38)</f>
        <v>0</v>
      </c>
      <c r="E39" s="141">
        <f>SUM(E35:E38)</f>
        <v>0</v>
      </c>
      <c r="F39" s="141">
        <f>SUM(F35:F38)</f>
        <v>0</v>
      </c>
      <c r="G39" s="141">
        <f>SUM(G35:G38)</f>
        <v>0</v>
      </c>
      <c r="H39" s="141"/>
      <c r="I39" s="141"/>
    </row>
    <row r="40" spans="3:7" s="282" customFormat="1" ht="11.25">
      <c r="C40" s="9"/>
      <c r="D40" s="9"/>
      <c r="E40" s="9"/>
      <c r="F40" s="9"/>
      <c r="G40" s="9"/>
    </row>
    <row r="41" spans="3:7" s="282" customFormat="1" ht="11.25">
      <c r="C41" s="9"/>
      <c r="D41" s="9"/>
      <c r="E41" s="9"/>
      <c r="F41" s="9"/>
      <c r="G41" s="9"/>
    </row>
    <row r="42" spans="1:9" s="282" customFormat="1" ht="11.25">
      <c r="A42" s="10" t="s">
        <v>268</v>
      </c>
      <c r="B42" s="11"/>
      <c r="C42" s="9"/>
      <c r="D42" s="9"/>
      <c r="E42" s="38"/>
      <c r="F42" s="38"/>
      <c r="G42" s="9"/>
      <c r="I42" s="54" t="s">
        <v>53</v>
      </c>
    </row>
    <row r="43" spans="1:7" s="282" customFormat="1" ht="11.25">
      <c r="A43" s="39"/>
      <c r="B43" s="39"/>
      <c r="C43" s="38"/>
      <c r="D43" s="38"/>
      <c r="E43" s="38"/>
      <c r="F43" s="38"/>
      <c r="G43" s="9"/>
    </row>
    <row r="44" spans="1:9" s="282" customFormat="1" ht="11.25">
      <c r="A44" s="15" t="s">
        <v>46</v>
      </c>
      <c r="B44" s="16" t="s">
        <v>47</v>
      </c>
      <c r="C44" s="40" t="s">
        <v>54</v>
      </c>
      <c r="D44" s="40" t="s">
        <v>55</v>
      </c>
      <c r="E44" s="40" t="s">
        <v>56</v>
      </c>
      <c r="F44" s="40" t="s">
        <v>57</v>
      </c>
      <c r="G44" s="41" t="s">
        <v>58</v>
      </c>
      <c r="H44" s="16" t="s">
        <v>59</v>
      </c>
      <c r="I44" s="16" t="s">
        <v>60</v>
      </c>
    </row>
    <row r="45" spans="1:9" s="282" customFormat="1" ht="11.25">
      <c r="A45" s="156"/>
      <c r="B45" s="156"/>
      <c r="C45" s="133"/>
      <c r="D45" s="137"/>
      <c r="E45" s="137"/>
      <c r="F45" s="137"/>
      <c r="G45" s="137"/>
      <c r="H45" s="139"/>
      <c r="I45" s="139"/>
    </row>
    <row r="46" spans="1:9" s="282" customFormat="1" ht="11.25">
      <c r="A46" s="156"/>
      <c r="B46" s="156"/>
      <c r="C46" s="133"/>
      <c r="D46" s="137"/>
      <c r="E46" s="137"/>
      <c r="F46" s="137"/>
      <c r="G46" s="137"/>
      <c r="H46" s="139"/>
      <c r="I46" s="139"/>
    </row>
    <row r="47" spans="1:9" s="282" customFormat="1" ht="11.25">
      <c r="A47" s="156"/>
      <c r="B47" s="156"/>
      <c r="C47" s="133"/>
      <c r="D47" s="137"/>
      <c r="E47" s="137"/>
      <c r="F47" s="137"/>
      <c r="G47" s="137"/>
      <c r="H47" s="139"/>
      <c r="I47" s="139"/>
    </row>
    <row r="48" spans="1:9" s="282" customFormat="1" ht="11.25">
      <c r="A48" s="156"/>
      <c r="B48" s="156"/>
      <c r="C48" s="133"/>
      <c r="D48" s="137"/>
      <c r="E48" s="137"/>
      <c r="F48" s="137"/>
      <c r="G48" s="137"/>
      <c r="H48" s="139"/>
      <c r="I48" s="139"/>
    </row>
    <row r="49" spans="1:9" s="282" customFormat="1" ht="11.25">
      <c r="A49" s="169"/>
      <c r="B49" s="169" t="s">
        <v>269</v>
      </c>
      <c r="C49" s="141">
        <f>SUM(C45:C48)</f>
        <v>0</v>
      </c>
      <c r="D49" s="141">
        <f>SUM(D45:D48)</f>
        <v>0</v>
      </c>
      <c r="E49" s="141">
        <f>SUM(E45:E48)</f>
        <v>0</v>
      </c>
      <c r="F49" s="141">
        <f>SUM(F45:F48)</f>
        <v>0</v>
      </c>
      <c r="G49" s="141">
        <f>SUM(G45:G48)</f>
        <v>0</v>
      </c>
      <c r="H49" s="141"/>
      <c r="I49" s="141"/>
    </row>
    <row r="50" spans="3:7" s="282" customFormat="1" ht="11.25">
      <c r="C50" s="9"/>
      <c r="D50" s="9"/>
      <c r="E50" s="9"/>
      <c r="F50" s="9"/>
      <c r="G50" s="9"/>
    </row>
    <row r="51" spans="3:7" s="282" customFormat="1" ht="11.25">
      <c r="C51" s="9"/>
      <c r="D51" s="9"/>
      <c r="E51" s="9"/>
      <c r="F51" s="9"/>
      <c r="G51" s="9"/>
    </row>
    <row r="52" spans="1:9" s="282" customFormat="1" ht="11.25">
      <c r="A52" s="10" t="s">
        <v>270</v>
      </c>
      <c r="B52" s="11"/>
      <c r="C52" s="9"/>
      <c r="D52" s="9"/>
      <c r="E52" s="38"/>
      <c r="F52" s="38"/>
      <c r="G52" s="9"/>
      <c r="I52" s="54" t="s">
        <v>53</v>
      </c>
    </row>
    <row r="53" spans="1:7" s="282" customFormat="1" ht="11.25">
      <c r="A53" s="39"/>
      <c r="B53" s="39"/>
      <c r="C53" s="38"/>
      <c r="D53" s="38"/>
      <c r="E53" s="38"/>
      <c r="F53" s="38"/>
      <c r="G53" s="9"/>
    </row>
    <row r="54" spans="1:9" s="282" customFormat="1" ht="11.25">
      <c r="A54" s="15" t="s">
        <v>46</v>
      </c>
      <c r="B54" s="16" t="s">
        <v>47</v>
      </c>
      <c r="C54" s="40" t="s">
        <v>54</v>
      </c>
      <c r="D54" s="40" t="s">
        <v>55</v>
      </c>
      <c r="E54" s="40" t="s">
        <v>56</v>
      </c>
      <c r="F54" s="40" t="s">
        <v>57</v>
      </c>
      <c r="G54" s="41" t="s">
        <v>58</v>
      </c>
      <c r="H54" s="16" t="s">
        <v>59</v>
      </c>
      <c r="I54" s="16" t="s">
        <v>60</v>
      </c>
    </row>
    <row r="55" spans="1:9" s="282" customFormat="1" ht="11.25">
      <c r="A55" s="156"/>
      <c r="B55" s="156"/>
      <c r="C55" s="133"/>
      <c r="D55" s="137"/>
      <c r="E55" s="137"/>
      <c r="F55" s="137"/>
      <c r="G55" s="137"/>
      <c r="H55" s="139"/>
      <c r="I55" s="139"/>
    </row>
    <row r="56" spans="1:9" s="282" customFormat="1" ht="11.25">
      <c r="A56" s="156"/>
      <c r="B56" s="156"/>
      <c r="C56" s="133"/>
      <c r="D56" s="137"/>
      <c r="E56" s="137"/>
      <c r="F56" s="137"/>
      <c r="G56" s="137"/>
      <c r="H56" s="139"/>
      <c r="I56" s="139"/>
    </row>
    <row r="57" spans="1:9" s="282" customFormat="1" ht="11.25">
      <c r="A57" s="156"/>
      <c r="B57" s="156"/>
      <c r="C57" s="133"/>
      <c r="D57" s="137"/>
      <c r="E57" s="137"/>
      <c r="F57" s="137"/>
      <c r="G57" s="137"/>
      <c r="H57" s="139"/>
      <c r="I57" s="139"/>
    </row>
    <row r="58" spans="1:9" s="254" customFormat="1" ht="11.25">
      <c r="A58" s="156"/>
      <c r="B58" s="156"/>
      <c r="C58" s="133"/>
      <c r="D58" s="137"/>
      <c r="E58" s="137"/>
      <c r="F58" s="137"/>
      <c r="G58" s="137"/>
      <c r="H58" s="139"/>
      <c r="I58" s="139"/>
    </row>
    <row r="59" spans="1:9" s="254" customFormat="1" ht="11.25">
      <c r="A59" s="169"/>
      <c r="B59" s="169" t="s">
        <v>271</v>
      </c>
      <c r="C59" s="141">
        <f>SUM(C55:C58)</f>
        <v>0</v>
      </c>
      <c r="D59" s="141">
        <f>SUM(D55:D58)</f>
        <v>0</v>
      </c>
      <c r="E59" s="141">
        <f>SUM(E55:E58)</f>
        <v>0</v>
      </c>
      <c r="F59" s="141">
        <f>SUM(F55:F58)</f>
        <v>0</v>
      </c>
      <c r="G59" s="141">
        <f>SUM(G55:G58)</f>
        <v>0</v>
      </c>
      <c r="H59" s="141"/>
      <c r="I59" s="141"/>
    </row>
    <row r="60" spans="1:7" s="254" customFormat="1" ht="11.25">
      <c r="A60" s="39"/>
      <c r="B60" s="39"/>
      <c r="C60" s="38"/>
      <c r="D60" s="38"/>
      <c r="E60" s="38"/>
      <c r="F60" s="38"/>
      <c r="G60" s="9"/>
    </row>
    <row r="61" spans="1:7" s="282" customFormat="1" ht="11.25">
      <c r="A61" s="39"/>
      <c r="B61" s="39"/>
      <c r="C61" s="38"/>
      <c r="D61" s="38"/>
      <c r="E61" s="38"/>
      <c r="F61" s="38"/>
      <c r="G61" s="9"/>
    </row>
    <row r="62" spans="1:7" s="282" customFormat="1" ht="11.25">
      <c r="A62" s="10" t="s">
        <v>270</v>
      </c>
      <c r="B62" s="11"/>
      <c r="C62" s="38"/>
      <c r="D62" s="38"/>
      <c r="E62" s="38"/>
      <c r="F62" s="38"/>
      <c r="G62" s="9"/>
    </row>
    <row r="63" spans="1:7" s="282" customFormat="1" ht="11.25">
      <c r="A63" s="39"/>
      <c r="B63" s="39"/>
      <c r="C63" s="38"/>
      <c r="D63" s="38"/>
      <c r="E63" s="38"/>
      <c r="F63" s="38"/>
      <c r="G63" s="9"/>
    </row>
    <row r="64" spans="1:9" s="254" customFormat="1" ht="11.25">
      <c r="A64" s="15" t="s">
        <v>46</v>
      </c>
      <c r="B64" s="16" t="s">
        <v>47</v>
      </c>
      <c r="C64" s="40" t="s">
        <v>54</v>
      </c>
      <c r="D64" s="40" t="s">
        <v>55</v>
      </c>
      <c r="E64" s="40" t="s">
        <v>56</v>
      </c>
      <c r="F64" s="40" t="s">
        <v>57</v>
      </c>
      <c r="G64" s="41" t="s">
        <v>58</v>
      </c>
      <c r="H64" s="16" t="s">
        <v>59</v>
      </c>
      <c r="I64" s="16" t="s">
        <v>60</v>
      </c>
    </row>
    <row r="65" spans="1:9" s="254" customFormat="1" ht="11.25">
      <c r="A65" s="357" t="s">
        <v>390</v>
      </c>
      <c r="B65" s="357"/>
      <c r="C65" s="147">
        <f>SUM(C66:C67)</f>
        <v>2002899.48</v>
      </c>
      <c r="D65" s="147">
        <f>SUM(D66:D67)</f>
        <v>2002899.48</v>
      </c>
      <c r="E65" s="137"/>
      <c r="F65" s="137"/>
      <c r="G65" s="137"/>
      <c r="H65" s="139"/>
      <c r="I65" s="139"/>
    </row>
    <row r="66" spans="1:9" s="282" customFormat="1" ht="11.25">
      <c r="A66" s="156" t="s">
        <v>391</v>
      </c>
      <c r="B66" s="156" t="s">
        <v>392</v>
      </c>
      <c r="C66" s="340">
        <v>1938210.03</v>
      </c>
      <c r="D66" s="340">
        <v>1938210.03</v>
      </c>
      <c r="E66" s="137"/>
      <c r="F66" s="137"/>
      <c r="G66" s="137"/>
      <c r="H66" s="139"/>
      <c r="I66" s="139"/>
    </row>
    <row r="67" spans="1:9" s="282" customFormat="1" ht="11.25">
      <c r="A67" s="49" t="s">
        <v>393</v>
      </c>
      <c r="B67" s="49" t="s">
        <v>394</v>
      </c>
      <c r="C67" s="228">
        <v>64689.45</v>
      </c>
      <c r="D67" s="228">
        <v>64689.45</v>
      </c>
      <c r="E67" s="137"/>
      <c r="F67" s="137"/>
      <c r="G67" s="137"/>
      <c r="H67" s="139"/>
      <c r="I67" s="139"/>
    </row>
    <row r="68" spans="1:9" s="282" customFormat="1" ht="11.25">
      <c r="A68" s="49"/>
      <c r="B68" s="49"/>
      <c r="C68" s="228"/>
      <c r="D68" s="228"/>
      <c r="E68" s="137"/>
      <c r="F68" s="137"/>
      <c r="G68" s="137"/>
      <c r="H68" s="139"/>
      <c r="I68" s="139"/>
    </row>
    <row r="69" spans="1:9" s="282" customFormat="1" ht="11.25">
      <c r="A69" s="357" t="s">
        <v>395</v>
      </c>
      <c r="B69" s="156"/>
      <c r="C69" s="358">
        <f>SUM(C70:C111)</f>
        <v>38938863.66</v>
      </c>
      <c r="D69" s="358">
        <f>SUM(D70:D111)</f>
        <v>38938863.66</v>
      </c>
      <c r="E69" s="137"/>
      <c r="F69" s="137"/>
      <c r="G69" s="137"/>
      <c r="H69" s="139"/>
      <c r="I69" s="139"/>
    </row>
    <row r="70" spans="1:9" s="282" customFormat="1" ht="11.25">
      <c r="A70" s="156" t="s">
        <v>396</v>
      </c>
      <c r="B70" s="156" t="s">
        <v>397</v>
      </c>
      <c r="C70" s="340">
        <v>709540.3199999998</v>
      </c>
      <c r="D70" s="340">
        <v>709540.3199999998</v>
      </c>
      <c r="E70" s="137"/>
      <c r="F70" s="137"/>
      <c r="G70" s="137"/>
      <c r="H70" s="139"/>
      <c r="I70" s="139"/>
    </row>
    <row r="71" spans="1:9" s="282" customFormat="1" ht="11.25">
      <c r="A71" s="156" t="s">
        <v>398</v>
      </c>
      <c r="B71" s="156" t="s">
        <v>399</v>
      </c>
      <c r="C71" s="340">
        <v>12413056.6</v>
      </c>
      <c r="D71" s="340">
        <v>12413056.6</v>
      </c>
      <c r="E71" s="137"/>
      <c r="F71" s="137"/>
      <c r="G71" s="137"/>
      <c r="H71" s="139"/>
      <c r="I71" s="139"/>
    </row>
    <row r="72" spans="1:9" s="282" customFormat="1" ht="11.25">
      <c r="A72" s="156" t="s">
        <v>400</v>
      </c>
      <c r="B72" s="156" t="s">
        <v>401</v>
      </c>
      <c r="C72" s="340">
        <v>209243.65</v>
      </c>
      <c r="D72" s="340">
        <v>209243.65</v>
      </c>
      <c r="E72" s="137"/>
      <c r="F72" s="137"/>
      <c r="G72" s="137"/>
      <c r="H72" s="139"/>
      <c r="I72" s="139"/>
    </row>
    <row r="73" spans="1:9" s="282" customFormat="1" ht="11.25">
      <c r="A73" s="156" t="s">
        <v>402</v>
      </c>
      <c r="B73" s="156" t="s">
        <v>403</v>
      </c>
      <c r="C73" s="340">
        <v>810264.66</v>
      </c>
      <c r="D73" s="340">
        <v>810264.66</v>
      </c>
      <c r="E73" s="137"/>
      <c r="F73" s="137"/>
      <c r="G73" s="137"/>
      <c r="H73" s="139"/>
      <c r="I73" s="139"/>
    </row>
    <row r="74" spans="1:9" s="282" customFormat="1" ht="11.25">
      <c r="A74" s="156" t="s">
        <v>404</v>
      </c>
      <c r="B74" s="156" t="s">
        <v>405</v>
      </c>
      <c r="C74" s="340">
        <v>666069.25</v>
      </c>
      <c r="D74" s="340">
        <v>666069.25</v>
      </c>
      <c r="E74" s="137"/>
      <c r="F74" s="137"/>
      <c r="G74" s="137"/>
      <c r="H74" s="139"/>
      <c r="I74" s="139"/>
    </row>
    <row r="75" spans="1:9" s="282" customFormat="1" ht="11.25">
      <c r="A75" s="156" t="s">
        <v>406</v>
      </c>
      <c r="B75" s="156" t="s">
        <v>407</v>
      </c>
      <c r="C75" s="340">
        <v>309739.02</v>
      </c>
      <c r="D75" s="340">
        <v>309739.02</v>
      </c>
      <c r="E75" s="137"/>
      <c r="F75" s="137"/>
      <c r="G75" s="137"/>
      <c r="H75" s="139"/>
      <c r="I75" s="139"/>
    </row>
    <row r="76" spans="1:9" s="282" customFormat="1" ht="11.25">
      <c r="A76" s="156" t="s">
        <v>408</v>
      </c>
      <c r="B76" s="156" t="s">
        <v>409</v>
      </c>
      <c r="C76" s="340">
        <v>683083.76</v>
      </c>
      <c r="D76" s="340">
        <v>683083.76</v>
      </c>
      <c r="E76" s="137"/>
      <c r="F76" s="137"/>
      <c r="G76" s="137"/>
      <c r="H76" s="139"/>
      <c r="I76" s="139"/>
    </row>
    <row r="77" spans="1:9" s="282" customFormat="1" ht="11.25">
      <c r="A77" s="156" t="s">
        <v>410</v>
      </c>
      <c r="B77" s="156" t="s">
        <v>411</v>
      </c>
      <c r="C77" s="340">
        <v>2723265.56</v>
      </c>
      <c r="D77" s="340">
        <v>2723265.56</v>
      </c>
      <c r="E77" s="137"/>
      <c r="F77" s="137"/>
      <c r="G77" s="137"/>
      <c r="H77" s="139"/>
      <c r="I77" s="139"/>
    </row>
    <row r="78" spans="1:9" s="282" customFormat="1" ht="11.25">
      <c r="A78" s="156" t="s">
        <v>412</v>
      </c>
      <c r="B78" s="156" t="s">
        <v>413</v>
      </c>
      <c r="C78" s="340">
        <v>3001155.04</v>
      </c>
      <c r="D78" s="340">
        <v>3001155.04</v>
      </c>
      <c r="E78" s="137"/>
      <c r="F78" s="137"/>
      <c r="G78" s="137"/>
      <c r="H78" s="139"/>
      <c r="I78" s="139"/>
    </row>
    <row r="79" spans="1:9" s="282" customFormat="1" ht="11.25">
      <c r="A79" s="156" t="s">
        <v>414</v>
      </c>
      <c r="B79" s="156" t="s">
        <v>415</v>
      </c>
      <c r="C79" s="340">
        <v>914568.84</v>
      </c>
      <c r="D79" s="340">
        <v>914568.84</v>
      </c>
      <c r="E79" s="137"/>
      <c r="F79" s="137"/>
      <c r="G79" s="137"/>
      <c r="H79" s="139"/>
      <c r="I79" s="139"/>
    </row>
    <row r="80" spans="1:9" s="282" customFormat="1" ht="11.25">
      <c r="A80" s="156" t="s">
        <v>416</v>
      </c>
      <c r="B80" s="156" t="s">
        <v>417</v>
      </c>
      <c r="C80" s="340">
        <v>1675020.07</v>
      </c>
      <c r="D80" s="340">
        <v>1675020.07</v>
      </c>
      <c r="E80" s="137"/>
      <c r="F80" s="137"/>
      <c r="G80" s="137"/>
      <c r="H80" s="139"/>
      <c r="I80" s="139"/>
    </row>
    <row r="81" spans="1:9" s="282" customFormat="1" ht="11.25">
      <c r="A81" s="156" t="s">
        <v>418</v>
      </c>
      <c r="B81" s="156" t="s">
        <v>419</v>
      </c>
      <c r="C81" s="340">
        <v>1294115.36</v>
      </c>
      <c r="D81" s="340">
        <v>1294115.36</v>
      </c>
      <c r="E81" s="137"/>
      <c r="F81" s="137"/>
      <c r="G81" s="137"/>
      <c r="H81" s="139"/>
      <c r="I81" s="139"/>
    </row>
    <row r="82" spans="1:9" s="282" customFormat="1" ht="11.25">
      <c r="A82" s="156" t="s">
        <v>420</v>
      </c>
      <c r="B82" s="156" t="s">
        <v>421</v>
      </c>
      <c r="C82" s="340">
        <v>174528.98</v>
      </c>
      <c r="D82" s="340">
        <v>174528.98</v>
      </c>
      <c r="E82" s="137"/>
      <c r="F82" s="137"/>
      <c r="G82" s="137"/>
      <c r="H82" s="139"/>
      <c r="I82" s="139"/>
    </row>
    <row r="83" spans="1:9" s="282" customFormat="1" ht="11.25">
      <c r="A83" s="156" t="s">
        <v>422</v>
      </c>
      <c r="B83" s="156" t="s">
        <v>423</v>
      </c>
      <c r="C83" s="340">
        <v>22910.53</v>
      </c>
      <c r="D83" s="340">
        <v>22910.53</v>
      </c>
      <c r="E83" s="137"/>
      <c r="F83" s="137"/>
      <c r="G83" s="137"/>
      <c r="H83" s="139"/>
      <c r="I83" s="139"/>
    </row>
    <row r="84" spans="1:9" s="282" customFormat="1" ht="11.25">
      <c r="A84" s="156" t="s">
        <v>424</v>
      </c>
      <c r="B84" s="156" t="s">
        <v>425</v>
      </c>
      <c r="C84" s="340">
        <v>528306.85</v>
      </c>
      <c r="D84" s="340">
        <v>528306.85</v>
      </c>
      <c r="E84" s="137"/>
      <c r="F84" s="137"/>
      <c r="G84" s="137"/>
      <c r="H84" s="139"/>
      <c r="I84" s="139"/>
    </row>
    <row r="85" spans="1:9" s="282" customFormat="1" ht="11.25">
      <c r="A85" s="156" t="s">
        <v>426</v>
      </c>
      <c r="B85" s="156" t="s">
        <v>427</v>
      </c>
      <c r="C85" s="340">
        <v>760945.2</v>
      </c>
      <c r="D85" s="340">
        <v>760945.2</v>
      </c>
      <c r="E85" s="137"/>
      <c r="F85" s="137"/>
      <c r="G85" s="137"/>
      <c r="H85" s="139"/>
      <c r="I85" s="139"/>
    </row>
    <row r="86" spans="1:9" s="254" customFormat="1" ht="11.25">
      <c r="A86" s="156" t="s">
        <v>428</v>
      </c>
      <c r="B86" s="156" t="s">
        <v>429</v>
      </c>
      <c r="C86" s="340">
        <v>422015.08</v>
      </c>
      <c r="D86" s="340">
        <v>422015.08</v>
      </c>
      <c r="E86" s="137"/>
      <c r="F86" s="137"/>
      <c r="G86" s="137"/>
      <c r="H86" s="139"/>
      <c r="I86" s="139"/>
    </row>
    <row r="87" spans="1:9" s="282" customFormat="1" ht="11.25">
      <c r="A87" s="156" t="s">
        <v>430</v>
      </c>
      <c r="B87" s="156" t="s">
        <v>431</v>
      </c>
      <c r="C87" s="340">
        <v>129591.24</v>
      </c>
      <c r="D87" s="340">
        <v>129591.24</v>
      </c>
      <c r="E87" s="137"/>
      <c r="F87" s="137"/>
      <c r="G87" s="137"/>
      <c r="H87" s="139"/>
      <c r="I87" s="139"/>
    </row>
    <row r="88" spans="1:9" s="282" customFormat="1" ht="11.25">
      <c r="A88" s="156" t="s">
        <v>432</v>
      </c>
      <c r="B88" s="156" t="s">
        <v>433</v>
      </c>
      <c r="C88" s="340">
        <v>128545.69</v>
      </c>
      <c r="D88" s="340">
        <v>128545.69</v>
      </c>
      <c r="E88" s="137"/>
      <c r="F88" s="137"/>
      <c r="G88" s="137"/>
      <c r="H88" s="139"/>
      <c r="I88" s="139"/>
    </row>
    <row r="89" spans="1:9" s="282" customFormat="1" ht="22.5">
      <c r="A89" s="156" t="s">
        <v>434</v>
      </c>
      <c r="B89" s="156" t="s">
        <v>435</v>
      </c>
      <c r="C89" s="340">
        <v>65811.72</v>
      </c>
      <c r="D89" s="340">
        <v>65811.72</v>
      </c>
      <c r="E89" s="137"/>
      <c r="F89" s="137"/>
      <c r="G89" s="137"/>
      <c r="H89" s="139"/>
      <c r="I89" s="139"/>
    </row>
    <row r="90" spans="1:9" s="282" customFormat="1" ht="11.25">
      <c r="A90" s="156" t="s">
        <v>436</v>
      </c>
      <c r="B90" s="156" t="s">
        <v>437</v>
      </c>
      <c r="C90" s="340">
        <v>246297.5</v>
      </c>
      <c r="D90" s="340">
        <v>246297.5</v>
      </c>
      <c r="E90" s="137"/>
      <c r="F90" s="137"/>
      <c r="G90" s="137"/>
      <c r="H90" s="139"/>
      <c r="I90" s="139"/>
    </row>
    <row r="91" spans="1:9" s="282" customFormat="1" ht="11.25">
      <c r="A91" s="156" t="s">
        <v>438</v>
      </c>
      <c r="B91" s="156" t="s">
        <v>439</v>
      </c>
      <c r="C91" s="340">
        <v>327018.02</v>
      </c>
      <c r="D91" s="340">
        <v>327018.02</v>
      </c>
      <c r="E91" s="137"/>
      <c r="F91" s="137"/>
      <c r="G91" s="137"/>
      <c r="H91" s="139"/>
      <c r="I91" s="139"/>
    </row>
    <row r="92" spans="1:9" s="282" customFormat="1" ht="11.25">
      <c r="A92" s="156" t="s">
        <v>440</v>
      </c>
      <c r="B92" s="156" t="s">
        <v>441</v>
      </c>
      <c r="C92" s="340">
        <v>405718.79</v>
      </c>
      <c r="D92" s="340">
        <v>405718.79</v>
      </c>
      <c r="E92" s="137"/>
      <c r="F92" s="137"/>
      <c r="G92" s="137"/>
      <c r="H92" s="139"/>
      <c r="I92" s="139"/>
    </row>
    <row r="93" spans="1:9" s="282" customFormat="1" ht="11.25">
      <c r="A93" s="156" t="s">
        <v>442</v>
      </c>
      <c r="B93" s="156" t="s">
        <v>443</v>
      </c>
      <c r="C93" s="340">
        <v>6234</v>
      </c>
      <c r="D93" s="340">
        <v>6234</v>
      </c>
      <c r="E93" s="137"/>
      <c r="F93" s="137"/>
      <c r="G93" s="137"/>
      <c r="H93" s="139"/>
      <c r="I93" s="139"/>
    </row>
    <row r="94" spans="1:9" s="282" customFormat="1" ht="11.25">
      <c r="A94" s="156" t="s">
        <v>444</v>
      </c>
      <c r="B94" s="156" t="s">
        <v>445</v>
      </c>
      <c r="C94" s="340">
        <v>296928.36</v>
      </c>
      <c r="D94" s="340">
        <v>296928.36</v>
      </c>
      <c r="E94" s="137"/>
      <c r="F94" s="137"/>
      <c r="G94" s="137"/>
      <c r="H94" s="139"/>
      <c r="I94" s="139"/>
    </row>
    <row r="95" spans="1:9" s="282" customFormat="1" ht="11.25">
      <c r="A95" s="156" t="s">
        <v>446</v>
      </c>
      <c r="B95" s="156" t="s">
        <v>447</v>
      </c>
      <c r="C95" s="340">
        <v>77606.23</v>
      </c>
      <c r="D95" s="340">
        <v>77606.23</v>
      </c>
      <c r="E95" s="137"/>
      <c r="F95" s="137"/>
      <c r="G95" s="137"/>
      <c r="H95" s="139"/>
      <c r="I95" s="139"/>
    </row>
    <row r="96" spans="1:9" s="282" customFormat="1" ht="11.25">
      <c r="A96" s="156" t="s">
        <v>448</v>
      </c>
      <c r="B96" s="156" t="s">
        <v>449</v>
      </c>
      <c r="C96" s="340">
        <v>1072028.21</v>
      </c>
      <c r="D96" s="340">
        <v>1072028.21</v>
      </c>
      <c r="E96" s="137"/>
      <c r="F96" s="137"/>
      <c r="G96" s="137"/>
      <c r="H96" s="139"/>
      <c r="I96" s="139"/>
    </row>
    <row r="97" spans="1:9" s="282" customFormat="1" ht="11.25">
      <c r="A97" s="156" t="s">
        <v>450</v>
      </c>
      <c r="B97" s="156" t="s">
        <v>451</v>
      </c>
      <c r="C97" s="340">
        <v>150163.2</v>
      </c>
      <c r="D97" s="340">
        <v>150163.2</v>
      </c>
      <c r="E97" s="137"/>
      <c r="F97" s="137"/>
      <c r="G97" s="137"/>
      <c r="H97" s="139"/>
      <c r="I97" s="139"/>
    </row>
    <row r="98" spans="1:9" s="282" customFormat="1" ht="11.25">
      <c r="A98" s="156" t="s">
        <v>452</v>
      </c>
      <c r="B98" s="156" t="s">
        <v>453</v>
      </c>
      <c r="C98" s="340">
        <v>14216.31</v>
      </c>
      <c r="D98" s="340">
        <v>14216.31</v>
      </c>
      <c r="E98" s="137"/>
      <c r="F98" s="137"/>
      <c r="G98" s="137"/>
      <c r="H98" s="139"/>
      <c r="I98" s="139"/>
    </row>
    <row r="99" spans="1:9" s="282" customFormat="1" ht="11.25">
      <c r="A99" s="156" t="s">
        <v>454</v>
      </c>
      <c r="B99" s="156" t="s">
        <v>455</v>
      </c>
      <c r="C99" s="340">
        <v>720</v>
      </c>
      <c r="D99" s="340">
        <v>720</v>
      </c>
      <c r="E99" s="137"/>
      <c r="F99" s="137"/>
      <c r="G99" s="137"/>
      <c r="H99" s="139"/>
      <c r="I99" s="139"/>
    </row>
    <row r="100" spans="1:9" s="282" customFormat="1" ht="11.25">
      <c r="A100" s="156" t="s">
        <v>456</v>
      </c>
      <c r="B100" s="156" t="s">
        <v>457</v>
      </c>
      <c r="C100" s="340">
        <v>798082.55</v>
      </c>
      <c r="D100" s="340">
        <v>798082.55</v>
      </c>
      <c r="E100" s="137"/>
      <c r="F100" s="137"/>
      <c r="G100" s="137"/>
      <c r="H100" s="139"/>
      <c r="I100" s="139"/>
    </row>
    <row r="101" spans="1:9" s="282" customFormat="1" ht="22.5">
      <c r="A101" s="156" t="s">
        <v>458</v>
      </c>
      <c r="B101" s="156" t="s">
        <v>459</v>
      </c>
      <c r="C101" s="340">
        <v>188671.13</v>
      </c>
      <c r="D101" s="340">
        <v>188671.13</v>
      </c>
      <c r="E101" s="137"/>
      <c r="F101" s="137"/>
      <c r="G101" s="137"/>
      <c r="H101" s="139"/>
      <c r="I101" s="139"/>
    </row>
    <row r="102" spans="1:9" s="282" customFormat="1" ht="11.25">
      <c r="A102" s="156" t="s">
        <v>460</v>
      </c>
      <c r="B102" s="156" t="s">
        <v>461</v>
      </c>
      <c r="C102" s="340">
        <v>387929.42</v>
      </c>
      <c r="D102" s="340">
        <v>387929.42</v>
      </c>
      <c r="E102" s="137"/>
      <c r="F102" s="137"/>
      <c r="G102" s="137"/>
      <c r="H102" s="139"/>
      <c r="I102" s="139"/>
    </row>
    <row r="103" spans="1:9" s="282" customFormat="1" ht="11.25">
      <c r="A103" s="156" t="s">
        <v>462</v>
      </c>
      <c r="B103" s="156" t="s">
        <v>463</v>
      </c>
      <c r="C103" s="340">
        <v>1365313.72</v>
      </c>
      <c r="D103" s="340">
        <v>1365313.72</v>
      </c>
      <c r="E103" s="137"/>
      <c r="F103" s="137"/>
      <c r="G103" s="137"/>
      <c r="H103" s="139"/>
      <c r="I103" s="139"/>
    </row>
    <row r="104" spans="1:9" s="282" customFormat="1" ht="11.25">
      <c r="A104" s="156" t="s">
        <v>464</v>
      </c>
      <c r="B104" s="156" t="s">
        <v>465</v>
      </c>
      <c r="C104" s="340">
        <v>51715.8</v>
      </c>
      <c r="D104" s="340">
        <v>51715.8</v>
      </c>
      <c r="E104" s="137"/>
      <c r="F104" s="137"/>
      <c r="G104" s="137"/>
      <c r="H104" s="139"/>
      <c r="I104" s="139"/>
    </row>
    <row r="105" spans="1:9" s="282" customFormat="1" ht="11.25">
      <c r="A105" s="156" t="s">
        <v>466</v>
      </c>
      <c r="B105" s="156" t="s">
        <v>467</v>
      </c>
      <c r="C105" s="340">
        <v>206082.72999999995</v>
      </c>
      <c r="D105" s="340">
        <v>206082.72999999995</v>
      </c>
      <c r="E105" s="137"/>
      <c r="F105" s="137"/>
      <c r="G105" s="137"/>
      <c r="H105" s="139"/>
      <c r="I105" s="139"/>
    </row>
    <row r="106" spans="1:9" s="282" customFormat="1" ht="11.25">
      <c r="A106" s="156" t="s">
        <v>468</v>
      </c>
      <c r="B106" s="156" t="s">
        <v>469</v>
      </c>
      <c r="C106" s="340">
        <v>76438.79</v>
      </c>
      <c r="D106" s="340">
        <v>76438.79</v>
      </c>
      <c r="E106" s="137"/>
      <c r="F106" s="137"/>
      <c r="G106" s="137"/>
      <c r="H106" s="139"/>
      <c r="I106" s="139"/>
    </row>
    <row r="107" spans="1:9" s="282" customFormat="1" ht="11.25">
      <c r="A107" s="156" t="s">
        <v>470</v>
      </c>
      <c r="B107" s="156" t="s">
        <v>471</v>
      </c>
      <c r="C107" s="340">
        <v>2326522.19</v>
      </c>
      <c r="D107" s="340">
        <v>2326522.19</v>
      </c>
      <c r="E107" s="137"/>
      <c r="F107" s="137"/>
      <c r="G107" s="137"/>
      <c r="H107" s="139"/>
      <c r="I107" s="139"/>
    </row>
    <row r="108" spans="1:9" s="282" customFormat="1" ht="11.25">
      <c r="A108" s="156" t="s">
        <v>472</v>
      </c>
      <c r="B108" s="156" t="s">
        <v>473</v>
      </c>
      <c r="C108" s="340">
        <v>962647.34</v>
      </c>
      <c r="D108" s="340">
        <v>962647.34</v>
      </c>
      <c r="E108" s="137"/>
      <c r="F108" s="137"/>
      <c r="G108" s="137"/>
      <c r="H108" s="139"/>
      <c r="I108" s="139"/>
    </row>
    <row r="109" spans="1:9" s="282" customFormat="1" ht="11.25">
      <c r="A109" s="156" t="s">
        <v>474</v>
      </c>
      <c r="B109" s="156" t="s">
        <v>475</v>
      </c>
      <c r="C109" s="340">
        <v>540473.44</v>
      </c>
      <c r="D109" s="340">
        <v>540473.44</v>
      </c>
      <c r="E109" s="137"/>
      <c r="F109" s="137"/>
      <c r="G109" s="137"/>
      <c r="H109" s="139"/>
      <c r="I109" s="139"/>
    </row>
    <row r="110" spans="1:9" s="282" customFormat="1" ht="11.25">
      <c r="A110" s="156" t="s">
        <v>476</v>
      </c>
      <c r="B110" s="156" t="s">
        <v>477</v>
      </c>
      <c r="C110" s="340">
        <v>691543.51</v>
      </c>
      <c r="D110" s="340">
        <v>691543.51</v>
      </c>
      <c r="E110" s="137"/>
      <c r="F110" s="137"/>
      <c r="G110" s="137"/>
      <c r="H110" s="139"/>
      <c r="I110" s="139"/>
    </row>
    <row r="111" spans="1:9" s="282" customFormat="1" ht="11.25">
      <c r="A111" s="156" t="s">
        <v>478</v>
      </c>
      <c r="B111" s="156" t="s">
        <v>479</v>
      </c>
      <c r="C111" s="340">
        <v>1104735</v>
      </c>
      <c r="D111" s="340">
        <v>1104735</v>
      </c>
      <c r="E111" s="137"/>
      <c r="F111" s="137"/>
      <c r="G111" s="137"/>
      <c r="H111" s="139"/>
      <c r="I111" s="139"/>
    </row>
    <row r="112" spans="1:9" s="254" customFormat="1" ht="11.25">
      <c r="A112" s="156"/>
      <c r="B112" s="156"/>
      <c r="C112" s="133"/>
      <c r="D112" s="137"/>
      <c r="E112" s="137"/>
      <c r="F112" s="137"/>
      <c r="G112" s="137"/>
      <c r="H112" s="139"/>
      <c r="I112" s="139"/>
    </row>
    <row r="113" spans="1:9" s="254" customFormat="1" ht="11.25">
      <c r="A113" s="169"/>
      <c r="B113" s="169" t="s">
        <v>232</v>
      </c>
      <c r="C113" s="141">
        <f>+C69+C65</f>
        <v>40941763.13999999</v>
      </c>
      <c r="D113" s="141">
        <f>+D69+D65</f>
        <v>40941763.13999999</v>
      </c>
      <c r="E113" s="141">
        <f>SUM(E65:E112)</f>
        <v>0</v>
      </c>
      <c r="F113" s="141">
        <f>SUM(F65:F112)</f>
        <v>0</v>
      </c>
      <c r="G113" s="141">
        <f>SUM(G65:G112)</f>
        <v>0</v>
      </c>
      <c r="H113" s="141"/>
      <c r="I113" s="141"/>
    </row>
    <row r="114" spans="3:7" s="254" customFormat="1" ht="11.25">
      <c r="C114" s="9"/>
      <c r="D114" s="9"/>
      <c r="E114" s="9"/>
      <c r="F114" s="9"/>
      <c r="G114" s="9"/>
    </row>
    <row r="115" spans="3:7" s="254" customFormat="1" ht="11.25">
      <c r="C115" s="9"/>
      <c r="D115" s="9"/>
      <c r="E115" s="9"/>
      <c r="F115" s="9"/>
      <c r="G115" s="9"/>
    </row>
    <row r="116" spans="1:9" s="254" customFormat="1" ht="11.25">
      <c r="A116" s="10" t="s">
        <v>272</v>
      </c>
      <c r="B116" s="11"/>
      <c r="C116" s="284"/>
      <c r="D116" s="9"/>
      <c r="E116" s="38"/>
      <c r="F116" s="38"/>
      <c r="G116" s="9"/>
      <c r="I116" s="54" t="s">
        <v>53</v>
      </c>
    </row>
    <row r="117" spans="1:7" s="254" customFormat="1" ht="11.25">
      <c r="A117" s="39"/>
      <c r="B117" s="39"/>
      <c r="C117" s="38"/>
      <c r="D117" s="38"/>
      <c r="E117" s="38"/>
      <c r="F117" s="38"/>
      <c r="G117" s="9"/>
    </row>
    <row r="118" spans="1:9" s="254" customFormat="1" ht="11.25">
      <c r="A118" s="15" t="s">
        <v>46</v>
      </c>
      <c r="B118" s="16" t="s">
        <v>47</v>
      </c>
      <c r="C118" s="40" t="s">
        <v>54</v>
      </c>
      <c r="D118" s="40" t="s">
        <v>55</v>
      </c>
      <c r="E118" s="40" t="s">
        <v>56</v>
      </c>
      <c r="F118" s="40" t="s">
        <v>57</v>
      </c>
      <c r="G118" s="41" t="s">
        <v>58</v>
      </c>
      <c r="H118" s="16" t="s">
        <v>59</v>
      </c>
      <c r="I118" s="16" t="s">
        <v>60</v>
      </c>
    </row>
    <row r="119" spans="1:9" s="254" customFormat="1" ht="11.25">
      <c r="A119" s="156"/>
      <c r="B119" s="156"/>
      <c r="C119" s="133"/>
      <c r="D119" s="137"/>
      <c r="E119" s="137"/>
      <c r="F119" s="137"/>
      <c r="G119" s="137"/>
      <c r="H119" s="139"/>
      <c r="I119" s="139"/>
    </row>
    <row r="120" spans="1:9" s="254" customFormat="1" ht="11.25">
      <c r="A120" s="156"/>
      <c r="B120" s="156"/>
      <c r="C120" s="133"/>
      <c r="D120" s="137"/>
      <c r="E120" s="137"/>
      <c r="F120" s="137"/>
      <c r="G120" s="137"/>
      <c r="H120" s="139"/>
      <c r="I120" s="139"/>
    </row>
    <row r="121" spans="1:11" s="254" customFormat="1" ht="11.25">
      <c r="A121" s="156"/>
      <c r="B121" s="156"/>
      <c r="C121" s="133"/>
      <c r="D121" s="137"/>
      <c r="E121" s="137"/>
      <c r="F121" s="137"/>
      <c r="G121" s="137"/>
      <c r="H121" s="139"/>
      <c r="I121" s="139"/>
      <c r="K121" s="9"/>
    </row>
    <row r="122" spans="1:11" s="254" customFormat="1" ht="11.25">
      <c r="A122" s="156"/>
      <c r="B122" s="156"/>
      <c r="C122" s="133"/>
      <c r="D122" s="137"/>
      <c r="E122" s="137"/>
      <c r="F122" s="137"/>
      <c r="G122" s="137"/>
      <c r="H122" s="139"/>
      <c r="I122" s="139"/>
      <c r="K122" s="9"/>
    </row>
    <row r="123" spans="1:11" s="254" customFormat="1" ht="11.25">
      <c r="A123" s="169"/>
      <c r="B123" s="169" t="s">
        <v>273</v>
      </c>
      <c r="C123" s="141">
        <f>SUM(C119:C122)</f>
        <v>0</v>
      </c>
      <c r="D123" s="141">
        <f>SUM(D119:D122)</f>
        <v>0</v>
      </c>
      <c r="E123" s="141">
        <f>SUM(E119:E122)</f>
        <v>0</v>
      </c>
      <c r="F123" s="141">
        <f>SUM(F119:F122)</f>
        <v>0</v>
      </c>
      <c r="G123" s="141">
        <f>SUM(G119:G122)</f>
        <v>0</v>
      </c>
      <c r="H123" s="141"/>
      <c r="I123" s="141"/>
      <c r="K123" s="9"/>
    </row>
    <row r="124" spans="3:7" s="254" customFormat="1" ht="11.25">
      <c r="C124" s="9"/>
      <c r="D124" s="9"/>
      <c r="E124" s="9"/>
      <c r="F124" s="9"/>
      <c r="G124" s="9"/>
    </row>
    <row r="125" spans="3:7" s="254" customFormat="1" ht="11.25">
      <c r="C125" s="9"/>
      <c r="D125" s="9"/>
      <c r="E125" s="9"/>
      <c r="F125" s="9"/>
      <c r="G125" s="9"/>
    </row>
    <row r="126" spans="1:9" s="254" customFormat="1" ht="11.25">
      <c r="A126" s="10" t="s">
        <v>274</v>
      </c>
      <c r="B126" s="11"/>
      <c r="C126" s="9"/>
      <c r="D126" s="9"/>
      <c r="E126" s="38"/>
      <c r="F126" s="38"/>
      <c r="G126" s="9"/>
      <c r="I126" s="54" t="s">
        <v>53</v>
      </c>
    </row>
    <row r="127" spans="1:7" s="254" customFormat="1" ht="11.25">
      <c r="A127" s="39"/>
      <c r="B127" s="39"/>
      <c r="C127" s="38"/>
      <c r="D127" s="38"/>
      <c r="E127" s="38"/>
      <c r="F127" s="38"/>
      <c r="G127" s="9"/>
    </row>
    <row r="128" spans="1:9" s="254" customFormat="1" ht="11.25">
      <c r="A128" s="15" t="s">
        <v>46</v>
      </c>
      <c r="B128" s="16" t="s">
        <v>47</v>
      </c>
      <c r="C128" s="40" t="s">
        <v>54</v>
      </c>
      <c r="D128" s="40" t="s">
        <v>55</v>
      </c>
      <c r="E128" s="40" t="s">
        <v>56</v>
      </c>
      <c r="F128" s="40" t="s">
        <v>57</v>
      </c>
      <c r="G128" s="41" t="s">
        <v>58</v>
      </c>
      <c r="H128" s="16" t="s">
        <v>59</v>
      </c>
      <c r="I128" s="16" t="s">
        <v>60</v>
      </c>
    </row>
    <row r="129" spans="1:9" s="254" customFormat="1" ht="11.25">
      <c r="A129" s="156"/>
      <c r="B129" s="156"/>
      <c r="C129" s="133"/>
      <c r="D129" s="137"/>
      <c r="E129" s="137"/>
      <c r="F129" s="137"/>
      <c r="G129" s="137"/>
      <c r="H129" s="139"/>
      <c r="I129" s="139"/>
    </row>
    <row r="130" spans="1:9" s="254" customFormat="1" ht="11.25">
      <c r="A130" s="156"/>
      <c r="B130" s="156"/>
      <c r="C130" s="133"/>
      <c r="D130" s="137"/>
      <c r="E130" s="137"/>
      <c r="F130" s="137"/>
      <c r="G130" s="137"/>
      <c r="H130" s="139"/>
      <c r="I130" s="139"/>
    </row>
    <row r="131" spans="1:9" s="254" customFormat="1" ht="11.25">
      <c r="A131" s="156"/>
      <c r="B131" s="156"/>
      <c r="C131" s="133"/>
      <c r="D131" s="137"/>
      <c r="E131" s="137"/>
      <c r="F131" s="137"/>
      <c r="G131" s="137"/>
      <c r="H131" s="139"/>
      <c r="I131" s="139"/>
    </row>
    <row r="132" spans="1:9" s="254" customFormat="1" ht="11.25">
      <c r="A132" s="156"/>
      <c r="B132" s="156"/>
      <c r="C132" s="133"/>
      <c r="D132" s="137"/>
      <c r="E132" s="137"/>
      <c r="F132" s="137"/>
      <c r="G132" s="137"/>
      <c r="H132" s="139"/>
      <c r="I132" s="139"/>
    </row>
    <row r="133" spans="1:9" s="254" customFormat="1" ht="11.25">
      <c r="A133" s="169"/>
      <c r="B133" s="169" t="s">
        <v>275</v>
      </c>
      <c r="C133" s="141">
        <f>SUM(C129:C132)</f>
        <v>0</v>
      </c>
      <c r="D133" s="141">
        <f>SUM(D129:D132)</f>
        <v>0</v>
      </c>
      <c r="E133" s="141">
        <f>SUM(E129:E132)</f>
        <v>0</v>
      </c>
      <c r="F133" s="141">
        <f>SUM(F129:F132)</f>
        <v>0</v>
      </c>
      <c r="G133" s="141">
        <f>SUM(G129:G132)</f>
        <v>0</v>
      </c>
      <c r="H133" s="141"/>
      <c r="I133" s="141"/>
    </row>
    <row r="134" spans="3:7" s="254" customFormat="1" ht="11.25">
      <c r="C134" s="9"/>
      <c r="D134" s="9"/>
      <c r="E134" s="9"/>
      <c r="F134" s="9"/>
      <c r="G134" s="9"/>
    </row>
    <row r="135" spans="3:7" s="254" customFormat="1" ht="11.25">
      <c r="C135" s="9"/>
      <c r="D135" s="9"/>
      <c r="E135" s="9"/>
      <c r="F135" s="9"/>
      <c r="G135" s="9"/>
    </row>
    <row r="136" spans="1:9" s="254" customFormat="1" ht="11.25">
      <c r="A136" s="10" t="s">
        <v>276</v>
      </c>
      <c r="B136" s="11"/>
      <c r="C136" s="9"/>
      <c r="D136" s="9"/>
      <c r="E136" s="38"/>
      <c r="F136" s="38"/>
      <c r="G136" s="9"/>
      <c r="I136" s="54" t="s">
        <v>53</v>
      </c>
    </row>
    <row r="137" spans="1:7" s="254" customFormat="1" ht="11.25">
      <c r="A137" s="39"/>
      <c r="B137" s="39"/>
      <c r="C137" s="38"/>
      <c r="D137" s="38"/>
      <c r="E137" s="38"/>
      <c r="F137" s="38"/>
      <c r="G137" s="9"/>
    </row>
    <row r="138" spans="1:9" s="254" customFormat="1" ht="11.25">
      <c r="A138" s="15" t="s">
        <v>46</v>
      </c>
      <c r="B138" s="16" t="s">
        <v>47</v>
      </c>
      <c r="C138" s="40" t="s">
        <v>54</v>
      </c>
      <c r="D138" s="40" t="s">
        <v>55</v>
      </c>
      <c r="E138" s="40" t="s">
        <v>56</v>
      </c>
      <c r="F138" s="40" t="s">
        <v>57</v>
      </c>
      <c r="G138" s="41" t="s">
        <v>58</v>
      </c>
      <c r="H138" s="16" t="s">
        <v>59</v>
      </c>
      <c r="I138" s="16" t="s">
        <v>60</v>
      </c>
    </row>
    <row r="139" spans="1:11" s="254" customFormat="1" ht="11.25">
      <c r="A139" s="156"/>
      <c r="B139" s="156"/>
      <c r="C139" s="133"/>
      <c r="D139" s="137"/>
      <c r="E139" s="137"/>
      <c r="F139" s="137"/>
      <c r="G139" s="137"/>
      <c r="H139" s="139"/>
      <c r="I139" s="139"/>
      <c r="K139" s="9"/>
    </row>
    <row r="140" spans="1:11" s="254" customFormat="1" ht="11.25">
      <c r="A140" s="156"/>
      <c r="B140" s="156"/>
      <c r="C140" s="133"/>
      <c r="D140" s="137"/>
      <c r="E140" s="137"/>
      <c r="F140" s="137"/>
      <c r="G140" s="137"/>
      <c r="H140" s="139"/>
      <c r="I140" s="139"/>
      <c r="K140" s="9"/>
    </row>
    <row r="141" spans="1:9" s="254" customFormat="1" ht="11.25">
      <c r="A141" s="156"/>
      <c r="B141" s="156"/>
      <c r="C141" s="133"/>
      <c r="D141" s="137"/>
      <c r="E141" s="137"/>
      <c r="F141" s="137"/>
      <c r="G141" s="137"/>
      <c r="H141" s="139"/>
      <c r="I141" s="139"/>
    </row>
    <row r="142" spans="1:9" s="254" customFormat="1" ht="11.25">
      <c r="A142" s="156"/>
      <c r="B142" s="156"/>
      <c r="C142" s="133"/>
      <c r="D142" s="137"/>
      <c r="E142" s="137"/>
      <c r="F142" s="137"/>
      <c r="G142" s="137"/>
      <c r="H142" s="139"/>
      <c r="I142" s="139"/>
    </row>
    <row r="143" spans="1:9" s="254" customFormat="1" ht="11.25">
      <c r="A143" s="169"/>
      <c r="B143" s="169" t="s">
        <v>277</v>
      </c>
      <c r="C143" s="141">
        <f>SUM(C139:C142)</f>
        <v>0</v>
      </c>
      <c r="D143" s="141">
        <f>SUM(D139:D142)</f>
        <v>0</v>
      </c>
      <c r="E143" s="141">
        <f>SUM(E139:E142)</f>
        <v>0</v>
      </c>
      <c r="F143" s="141">
        <f>SUM(F139:F142)</f>
        <v>0</v>
      </c>
      <c r="G143" s="141">
        <f>SUM(G139:G142)</f>
        <v>0</v>
      </c>
      <c r="H143" s="141"/>
      <c r="I143" s="141"/>
    </row>
    <row r="144" spans="3:7" s="254" customFormat="1" ht="11.25">
      <c r="C144" s="9"/>
      <c r="D144" s="9"/>
      <c r="E144" s="9"/>
      <c r="F144" s="9"/>
      <c r="G144" s="9"/>
    </row>
    <row r="145" spans="3:7" s="254" customFormat="1" ht="11.25">
      <c r="C145" s="9"/>
      <c r="D145" s="9"/>
      <c r="E145" s="9"/>
      <c r="F145" s="9"/>
      <c r="G145" s="9"/>
    </row>
    <row r="146" spans="1:9" s="254" customFormat="1" ht="11.25">
      <c r="A146" s="10" t="s">
        <v>278</v>
      </c>
      <c r="B146" s="11"/>
      <c r="C146" s="9"/>
      <c r="D146" s="9"/>
      <c r="E146" s="38"/>
      <c r="F146" s="38"/>
      <c r="G146" s="9"/>
      <c r="I146" s="54" t="s">
        <v>53</v>
      </c>
    </row>
    <row r="147" spans="1:7" s="254" customFormat="1" ht="11.25">
      <c r="A147" s="39"/>
      <c r="B147" s="39"/>
      <c r="C147" s="38"/>
      <c r="D147" s="38"/>
      <c r="E147" s="38"/>
      <c r="F147" s="38"/>
      <c r="G147" s="9"/>
    </row>
    <row r="148" spans="1:9" s="254" customFormat="1" ht="11.25">
      <c r="A148" s="15" t="s">
        <v>46</v>
      </c>
      <c r="B148" s="16" t="s">
        <v>47</v>
      </c>
      <c r="C148" s="40" t="s">
        <v>54</v>
      </c>
      <c r="D148" s="40" t="s">
        <v>55</v>
      </c>
      <c r="E148" s="40" t="s">
        <v>56</v>
      </c>
      <c r="F148" s="40" t="s">
        <v>57</v>
      </c>
      <c r="G148" s="41" t="s">
        <v>58</v>
      </c>
      <c r="H148" s="16" t="s">
        <v>59</v>
      </c>
      <c r="I148" s="16" t="s">
        <v>60</v>
      </c>
    </row>
    <row r="149" spans="1:9" s="254" customFormat="1" ht="11.25">
      <c r="A149" s="156"/>
      <c r="B149" s="156"/>
      <c r="C149" s="133"/>
      <c r="D149" s="137"/>
      <c r="E149" s="137"/>
      <c r="F149" s="137"/>
      <c r="G149" s="137"/>
      <c r="H149" s="139"/>
      <c r="I149" s="139"/>
    </row>
    <row r="150" spans="1:9" s="254" customFormat="1" ht="11.25">
      <c r="A150" s="156"/>
      <c r="B150" s="156"/>
      <c r="C150" s="133"/>
      <c r="D150" s="137"/>
      <c r="E150" s="137"/>
      <c r="F150" s="137"/>
      <c r="G150" s="137"/>
      <c r="H150" s="139"/>
      <c r="I150" s="139"/>
    </row>
    <row r="151" spans="1:9" s="254" customFormat="1" ht="11.25">
      <c r="A151" s="156"/>
      <c r="B151" s="156"/>
      <c r="C151" s="133"/>
      <c r="D151" s="137"/>
      <c r="E151" s="137"/>
      <c r="F151" s="137"/>
      <c r="G151" s="137"/>
      <c r="H151" s="139"/>
      <c r="I151" s="139"/>
    </row>
    <row r="152" spans="1:9" s="254" customFormat="1" ht="11.25">
      <c r="A152" s="156"/>
      <c r="B152" s="156"/>
      <c r="C152" s="133"/>
      <c r="D152" s="137"/>
      <c r="E152" s="137"/>
      <c r="F152" s="137"/>
      <c r="G152" s="137"/>
      <c r="H152" s="139"/>
      <c r="I152" s="139"/>
    </row>
    <row r="153" spans="1:9" s="254" customFormat="1" ht="11.25">
      <c r="A153" s="169"/>
      <c r="B153" s="169" t="s">
        <v>279</v>
      </c>
      <c r="C153" s="141">
        <f>SUM(C149:C152)</f>
        <v>0</v>
      </c>
      <c r="D153" s="141">
        <f>SUM(D149:D152)</f>
        <v>0</v>
      </c>
      <c r="E153" s="141">
        <f>SUM(E149:E152)</f>
        <v>0</v>
      </c>
      <c r="F153" s="141">
        <f>SUM(F149:F152)</f>
        <v>0</v>
      </c>
      <c r="G153" s="141">
        <f>SUM(G149:G152)</f>
        <v>0</v>
      </c>
      <c r="H153" s="141"/>
      <c r="I153" s="141"/>
    </row>
    <row r="154" spans="3:7" s="254" customFormat="1" ht="11.25">
      <c r="C154" s="9"/>
      <c r="D154" s="9"/>
      <c r="E154" s="9"/>
      <c r="F154" s="9"/>
      <c r="G154" s="9"/>
    </row>
    <row r="155" spans="3:7" s="254" customFormat="1" ht="11.25">
      <c r="C155" s="9"/>
      <c r="D155" s="9"/>
      <c r="E155" s="9"/>
      <c r="F155" s="9"/>
      <c r="G155" s="9"/>
    </row>
    <row r="156" spans="3:7" s="254" customFormat="1" ht="11.25">
      <c r="C156" s="9"/>
      <c r="D156" s="9"/>
      <c r="E156" s="9"/>
      <c r="F156" s="9"/>
      <c r="G156" s="9"/>
    </row>
    <row r="157" spans="3:7" s="254" customFormat="1" ht="11.25">
      <c r="C157" s="9"/>
      <c r="D157" s="9"/>
      <c r="E157" s="9"/>
      <c r="F157" s="9"/>
      <c r="G157" s="9"/>
    </row>
    <row r="158" spans="3:7" s="254" customFormat="1" ht="11.25">
      <c r="C158" s="9"/>
      <c r="D158" s="9"/>
      <c r="E158" s="9"/>
      <c r="F158" s="9"/>
      <c r="G158" s="9"/>
    </row>
    <row r="159" spans="3:7" s="254" customFormat="1" ht="11.25">
      <c r="C159" s="9"/>
      <c r="D159" s="9"/>
      <c r="E159" s="9"/>
      <c r="F159" s="9"/>
      <c r="G159" s="9"/>
    </row>
    <row r="160" spans="3:7" s="254" customFormat="1" ht="11.25">
      <c r="C160" s="9"/>
      <c r="D160" s="9"/>
      <c r="E160" s="9"/>
      <c r="F160" s="9"/>
      <c r="G160" s="9"/>
    </row>
    <row r="161" spans="3:7" s="254" customFormat="1" ht="11.25">
      <c r="C161" s="9"/>
      <c r="D161" s="9"/>
      <c r="E161" s="9"/>
      <c r="F161" s="9"/>
      <c r="G161" s="9"/>
    </row>
    <row r="162" spans="3:7" s="254" customFormat="1" ht="11.25">
      <c r="C162" s="9"/>
      <c r="D162" s="9"/>
      <c r="E162" s="9"/>
      <c r="F162" s="9"/>
      <c r="G162" s="9"/>
    </row>
    <row r="163" spans="3:7" s="254" customFormat="1" ht="11.25">
      <c r="C163" s="9"/>
      <c r="D163" s="9"/>
      <c r="E163" s="9"/>
      <c r="F163" s="9"/>
      <c r="G163" s="9"/>
    </row>
    <row r="164" spans="3:7" s="254" customFormat="1" ht="11.25">
      <c r="C164" s="9"/>
      <c r="D164" s="9"/>
      <c r="E164" s="9"/>
      <c r="F164" s="9"/>
      <c r="G164" s="9"/>
    </row>
    <row r="165" spans="3:7" s="254" customFormat="1" ht="11.25">
      <c r="C165" s="9"/>
      <c r="D165" s="9"/>
      <c r="E165" s="9"/>
      <c r="F165" s="9"/>
      <c r="G165" s="9"/>
    </row>
    <row r="166" spans="3:7" s="254" customFormat="1" ht="11.25">
      <c r="C166" s="9"/>
      <c r="D166" s="9"/>
      <c r="E166" s="9"/>
      <c r="F166" s="9"/>
      <c r="G166" s="9"/>
    </row>
    <row r="167" spans="3:7" s="254" customFormat="1" ht="11.25">
      <c r="C167" s="9"/>
      <c r="D167" s="9"/>
      <c r="E167" s="9"/>
      <c r="F167" s="9"/>
      <c r="G167" s="9"/>
    </row>
    <row r="168" spans="3:7" s="254" customFormat="1" ht="11.25">
      <c r="C168" s="9"/>
      <c r="D168" s="9"/>
      <c r="E168" s="9"/>
      <c r="F168" s="9"/>
      <c r="G168" s="9"/>
    </row>
    <row r="169" spans="3:7" s="254" customFormat="1" ht="11.25">
      <c r="C169" s="9"/>
      <c r="D169" s="9"/>
      <c r="E169" s="9"/>
      <c r="F169" s="9"/>
      <c r="G169" s="9"/>
    </row>
    <row r="170" spans="3:7" s="254" customFormat="1" ht="11.25">
      <c r="C170" s="9"/>
      <c r="D170" s="9"/>
      <c r="E170" s="9"/>
      <c r="F170" s="9"/>
      <c r="G170" s="9"/>
    </row>
    <row r="171" spans="3:7" s="254" customFormat="1" ht="11.25">
      <c r="C171" s="9"/>
      <c r="D171" s="9"/>
      <c r="E171" s="9"/>
      <c r="F171" s="9"/>
      <c r="G171" s="9"/>
    </row>
    <row r="172" spans="3:7" s="254" customFormat="1" ht="11.25">
      <c r="C172" s="9"/>
      <c r="D172" s="9"/>
      <c r="E172" s="9"/>
      <c r="F172" s="9"/>
      <c r="G172" s="9"/>
    </row>
    <row r="173" spans="3:7" s="254" customFormat="1" ht="11.25">
      <c r="C173" s="9"/>
      <c r="D173" s="9"/>
      <c r="E173" s="9"/>
      <c r="F173" s="9"/>
      <c r="G173" s="9"/>
    </row>
    <row r="174" spans="3:7" s="254" customFormat="1" ht="11.25">
      <c r="C174" s="9"/>
      <c r="D174" s="9"/>
      <c r="E174" s="9"/>
      <c r="F174" s="9"/>
      <c r="G174" s="9"/>
    </row>
    <row r="175" spans="3:7" s="254" customFormat="1" ht="11.25">
      <c r="C175" s="9"/>
      <c r="D175" s="9"/>
      <c r="E175" s="9"/>
      <c r="F175" s="9"/>
      <c r="G175" s="9"/>
    </row>
    <row r="176" spans="3:7" s="254" customFormat="1" ht="11.25">
      <c r="C176" s="9"/>
      <c r="D176" s="9"/>
      <c r="E176" s="9"/>
      <c r="F176" s="9"/>
      <c r="G176" s="9"/>
    </row>
    <row r="177" spans="3:7" s="254" customFormat="1" ht="11.25">
      <c r="C177" s="9"/>
      <c r="D177" s="9"/>
      <c r="E177" s="9"/>
      <c r="F177" s="9"/>
      <c r="G177" s="9"/>
    </row>
    <row r="178" spans="3:7" s="254" customFormat="1" ht="11.25">
      <c r="C178" s="9"/>
      <c r="D178" s="9"/>
      <c r="E178" s="9"/>
      <c r="F178" s="9"/>
      <c r="G178" s="9"/>
    </row>
    <row r="179" spans="3:7" s="254" customFormat="1" ht="11.25">
      <c r="C179" s="9"/>
      <c r="D179" s="9"/>
      <c r="E179" s="9"/>
      <c r="F179" s="9"/>
      <c r="G179" s="9"/>
    </row>
    <row r="180" spans="3:7" s="254" customFormat="1" ht="11.25">
      <c r="C180" s="9"/>
      <c r="D180" s="9"/>
      <c r="E180" s="9"/>
      <c r="F180" s="9"/>
      <c r="G180" s="9"/>
    </row>
    <row r="181" spans="3:7" s="254" customFormat="1" ht="11.25">
      <c r="C181" s="9"/>
      <c r="D181" s="9"/>
      <c r="E181" s="9"/>
      <c r="F181" s="9"/>
      <c r="G181" s="9"/>
    </row>
    <row r="182" spans="3:7" s="254" customFormat="1" ht="11.25">
      <c r="C182" s="9"/>
      <c r="D182" s="9"/>
      <c r="E182" s="9"/>
      <c r="F182" s="9"/>
      <c r="G182" s="9"/>
    </row>
    <row r="183" spans="3:7" s="254" customFormat="1" ht="11.25">
      <c r="C183" s="9"/>
      <c r="D183" s="9"/>
      <c r="E183" s="9"/>
      <c r="F183" s="9"/>
      <c r="G183" s="9"/>
    </row>
    <row r="184" spans="3:7" s="254" customFormat="1" ht="11.25">
      <c r="C184" s="9"/>
      <c r="D184" s="9"/>
      <c r="E184" s="9"/>
      <c r="F184" s="9"/>
      <c r="G184" s="9"/>
    </row>
    <row r="185" spans="3:7" s="254" customFormat="1" ht="11.25">
      <c r="C185" s="9"/>
      <c r="D185" s="9"/>
      <c r="E185" s="9"/>
      <c r="F185" s="9"/>
      <c r="G185" s="9"/>
    </row>
    <row r="186" spans="3:7" s="254" customFormat="1" ht="11.25">
      <c r="C186" s="9"/>
      <c r="D186" s="9"/>
      <c r="E186" s="9"/>
      <c r="F186" s="9"/>
      <c r="G186" s="9"/>
    </row>
    <row r="187" spans="3:7" s="254" customFormat="1" ht="11.25">
      <c r="C187" s="9"/>
      <c r="D187" s="9"/>
      <c r="E187" s="9"/>
      <c r="F187" s="9"/>
      <c r="G187" s="9"/>
    </row>
    <row r="188" spans="3:7" s="254" customFormat="1" ht="11.25">
      <c r="C188" s="9"/>
      <c r="D188" s="9"/>
      <c r="E188" s="9"/>
      <c r="F188" s="9"/>
      <c r="G188" s="9"/>
    </row>
    <row r="189" spans="3:7" s="254" customFormat="1" ht="11.25">
      <c r="C189" s="9"/>
      <c r="D189" s="9"/>
      <c r="E189" s="9"/>
      <c r="F189" s="9"/>
      <c r="G189" s="9"/>
    </row>
    <row r="190" spans="3:7" s="254" customFormat="1" ht="11.25">
      <c r="C190" s="9"/>
      <c r="D190" s="9"/>
      <c r="E190" s="9"/>
      <c r="F190" s="9"/>
      <c r="G190" s="9"/>
    </row>
    <row r="191" spans="3:7" s="254" customFormat="1" ht="11.25">
      <c r="C191" s="9"/>
      <c r="D191" s="9"/>
      <c r="E191" s="9"/>
      <c r="F191" s="9"/>
      <c r="G191" s="9"/>
    </row>
    <row r="192" spans="3:7" s="254" customFormat="1" ht="11.25">
      <c r="C192" s="9"/>
      <c r="D192" s="9"/>
      <c r="E192" s="9"/>
      <c r="F192" s="9"/>
      <c r="G192" s="9"/>
    </row>
    <row r="193" spans="3:7" s="254" customFormat="1" ht="11.25">
      <c r="C193" s="9"/>
      <c r="D193" s="9"/>
      <c r="E193" s="9"/>
      <c r="F193" s="9"/>
      <c r="G193" s="9"/>
    </row>
    <row r="194" spans="3:7" s="254" customFormat="1" ht="11.25">
      <c r="C194" s="9"/>
      <c r="D194" s="9"/>
      <c r="E194" s="9"/>
      <c r="F194" s="9"/>
      <c r="G194" s="9"/>
    </row>
    <row r="195" spans="3:7" s="254" customFormat="1" ht="11.25">
      <c r="C195" s="9"/>
      <c r="D195" s="9"/>
      <c r="E195" s="9"/>
      <c r="F195" s="9"/>
      <c r="G195" s="9"/>
    </row>
    <row r="196" spans="3:7" s="254" customFormat="1" ht="11.25">
      <c r="C196" s="9"/>
      <c r="D196" s="9"/>
      <c r="E196" s="9"/>
      <c r="F196" s="9"/>
      <c r="G196" s="9"/>
    </row>
    <row r="197" spans="3:7" s="254" customFormat="1" ht="11.25">
      <c r="C197" s="9"/>
      <c r="D197" s="9"/>
      <c r="E197" s="9"/>
      <c r="F197" s="9"/>
      <c r="G197" s="9"/>
    </row>
    <row r="198" spans="3:7" s="254" customFormat="1" ht="11.25">
      <c r="C198" s="9"/>
      <c r="D198" s="9"/>
      <c r="E198" s="9"/>
      <c r="F198" s="9"/>
      <c r="G198" s="9"/>
    </row>
    <row r="199" spans="3:7" s="254" customFormat="1" ht="11.25">
      <c r="C199" s="9"/>
      <c r="D199" s="9"/>
      <c r="E199" s="9"/>
      <c r="F199" s="9"/>
      <c r="G199" s="9"/>
    </row>
    <row r="200" spans="3:7" s="254" customFormat="1" ht="11.25">
      <c r="C200" s="9"/>
      <c r="D200" s="9"/>
      <c r="E200" s="9"/>
      <c r="F200" s="9"/>
      <c r="G200" s="9"/>
    </row>
    <row r="201" spans="3:7" s="254" customFormat="1" ht="11.25">
      <c r="C201" s="9"/>
      <c r="D201" s="9"/>
      <c r="E201" s="9"/>
      <c r="F201" s="9"/>
      <c r="G201" s="9"/>
    </row>
    <row r="202" spans="3:7" s="254" customFormat="1" ht="11.25">
      <c r="C202" s="9"/>
      <c r="D202" s="9"/>
      <c r="E202" s="9"/>
      <c r="F202" s="9"/>
      <c r="G202" s="9"/>
    </row>
    <row r="203" spans="3:7" s="254" customFormat="1" ht="11.25">
      <c r="C203" s="9"/>
      <c r="D203" s="9"/>
      <c r="E203" s="9"/>
      <c r="F203" s="9"/>
      <c r="G203" s="9"/>
    </row>
    <row r="204" spans="3:7" s="254" customFormat="1" ht="11.25">
      <c r="C204" s="9"/>
      <c r="D204" s="9"/>
      <c r="E204" s="9"/>
      <c r="F204" s="9"/>
      <c r="G204" s="9"/>
    </row>
    <row r="205" spans="3:7" s="254" customFormat="1" ht="11.25">
      <c r="C205" s="9"/>
      <c r="D205" s="9"/>
      <c r="E205" s="9"/>
      <c r="F205" s="9"/>
      <c r="G205" s="9"/>
    </row>
    <row r="206" spans="3:7" s="254" customFormat="1" ht="11.25">
      <c r="C206" s="9"/>
      <c r="D206" s="9"/>
      <c r="E206" s="9"/>
      <c r="F206" s="9"/>
      <c r="G206" s="9"/>
    </row>
    <row r="207" spans="3:7" s="254" customFormat="1" ht="11.25">
      <c r="C207" s="9"/>
      <c r="D207" s="9"/>
      <c r="E207" s="9"/>
      <c r="F207" s="9"/>
      <c r="G207" s="9"/>
    </row>
    <row r="208" spans="3:7" s="254" customFormat="1" ht="11.25">
      <c r="C208" s="9"/>
      <c r="D208" s="9"/>
      <c r="E208" s="9"/>
      <c r="F208" s="9"/>
      <c r="G208" s="9"/>
    </row>
    <row r="209" spans="3:7" s="254" customFormat="1" ht="11.25">
      <c r="C209" s="9"/>
      <c r="D209" s="9"/>
      <c r="E209" s="9"/>
      <c r="F209" s="9"/>
      <c r="G209" s="9"/>
    </row>
    <row r="210" spans="3:7" s="254" customFormat="1" ht="11.25">
      <c r="C210" s="9"/>
      <c r="D210" s="9"/>
      <c r="E210" s="9"/>
      <c r="F210" s="9"/>
      <c r="G210" s="9"/>
    </row>
    <row r="211" spans="3:7" s="254" customFormat="1" ht="11.25">
      <c r="C211" s="9"/>
      <c r="D211" s="9"/>
      <c r="E211" s="9"/>
      <c r="F211" s="9"/>
      <c r="G211" s="9"/>
    </row>
    <row r="212" spans="3:7" s="254" customFormat="1" ht="11.25">
      <c r="C212" s="9"/>
      <c r="D212" s="9"/>
      <c r="E212" s="9"/>
      <c r="F212" s="9"/>
      <c r="G212" s="9"/>
    </row>
    <row r="213" spans="3:7" s="254" customFormat="1" ht="11.25">
      <c r="C213" s="9"/>
      <c r="D213" s="9"/>
      <c r="E213" s="9"/>
      <c r="F213" s="9"/>
      <c r="G213" s="9"/>
    </row>
    <row r="214" spans="3:7" s="254" customFormat="1" ht="11.25">
      <c r="C214" s="9"/>
      <c r="D214" s="9"/>
      <c r="E214" s="9"/>
      <c r="F214" s="9"/>
      <c r="G214" s="9"/>
    </row>
    <row r="215" spans="3:7" s="254" customFormat="1" ht="11.25">
      <c r="C215" s="9"/>
      <c r="D215" s="9"/>
      <c r="E215" s="9"/>
      <c r="F215" s="9"/>
      <c r="G215" s="9"/>
    </row>
    <row r="216" spans="3:7" s="254" customFormat="1" ht="11.25">
      <c r="C216" s="9"/>
      <c r="D216" s="9"/>
      <c r="E216" s="9"/>
      <c r="F216" s="9"/>
      <c r="G216" s="9"/>
    </row>
    <row r="217" spans="3:7" s="254" customFormat="1" ht="11.25">
      <c r="C217" s="9"/>
      <c r="D217" s="9"/>
      <c r="E217" s="9"/>
      <c r="F217" s="9"/>
      <c r="G217" s="9"/>
    </row>
    <row r="218" spans="3:7" s="254" customFormat="1" ht="11.25">
      <c r="C218" s="9"/>
      <c r="D218" s="9"/>
      <c r="E218" s="9"/>
      <c r="F218" s="9"/>
      <c r="G218" s="9"/>
    </row>
    <row r="219" spans="3:7" s="254" customFormat="1" ht="11.25">
      <c r="C219" s="9"/>
      <c r="D219" s="9"/>
      <c r="E219" s="9"/>
      <c r="F219" s="9"/>
      <c r="G219" s="9"/>
    </row>
    <row r="220" spans="3:7" s="254" customFormat="1" ht="11.25">
      <c r="C220" s="9"/>
      <c r="D220" s="9"/>
      <c r="E220" s="9"/>
      <c r="F220" s="9"/>
      <c r="G220" s="9"/>
    </row>
    <row r="221" spans="3:7" s="254" customFormat="1" ht="11.25">
      <c r="C221" s="9"/>
      <c r="D221" s="9"/>
      <c r="E221" s="9"/>
      <c r="F221" s="9"/>
      <c r="G221" s="9"/>
    </row>
    <row r="222" spans="3:7" s="254" customFormat="1" ht="11.25">
      <c r="C222" s="9"/>
      <c r="D222" s="9"/>
      <c r="E222" s="9"/>
      <c r="F222" s="9"/>
      <c r="G222" s="9"/>
    </row>
    <row r="223" spans="3:7" s="254" customFormat="1" ht="11.25">
      <c r="C223" s="9"/>
      <c r="D223" s="9"/>
      <c r="E223" s="9"/>
      <c r="F223" s="9"/>
      <c r="G223" s="9"/>
    </row>
    <row r="224" spans="3:7" s="254" customFormat="1" ht="11.25">
      <c r="C224" s="9"/>
      <c r="D224" s="9"/>
      <c r="E224" s="9"/>
      <c r="F224" s="9"/>
      <c r="G224" s="9"/>
    </row>
    <row r="225" spans="3:7" s="254" customFormat="1" ht="11.25">
      <c r="C225" s="9"/>
      <c r="D225" s="9"/>
      <c r="E225" s="9"/>
      <c r="F225" s="9"/>
      <c r="G225" s="9"/>
    </row>
    <row r="226" spans="3:7" s="254" customFormat="1" ht="11.25">
      <c r="C226" s="9"/>
      <c r="D226" s="9"/>
      <c r="E226" s="9"/>
      <c r="F226" s="9"/>
      <c r="G226" s="9"/>
    </row>
    <row r="227" spans="3:7" s="254" customFormat="1" ht="11.25">
      <c r="C227" s="9"/>
      <c r="D227" s="9"/>
      <c r="E227" s="9"/>
      <c r="F227" s="9"/>
      <c r="G227" s="9"/>
    </row>
    <row r="228" spans="3:7" s="254" customFormat="1" ht="11.25">
      <c r="C228" s="9"/>
      <c r="D228" s="9"/>
      <c r="E228" s="9"/>
      <c r="F228" s="9"/>
      <c r="G228" s="9"/>
    </row>
    <row r="229" spans="3:7" s="254" customFormat="1" ht="11.25">
      <c r="C229" s="9"/>
      <c r="D229" s="9"/>
      <c r="E229" s="9"/>
      <c r="F229" s="9"/>
      <c r="G229" s="9"/>
    </row>
    <row r="230" spans="3:7" s="254" customFormat="1" ht="11.25">
      <c r="C230" s="9"/>
      <c r="D230" s="9"/>
      <c r="E230" s="9"/>
      <c r="F230" s="9"/>
      <c r="G230" s="9"/>
    </row>
    <row r="231" spans="3:7" s="254" customFormat="1" ht="11.25">
      <c r="C231" s="9"/>
      <c r="D231" s="9"/>
      <c r="E231" s="9"/>
      <c r="F231" s="9"/>
      <c r="G231" s="9"/>
    </row>
    <row r="232" spans="3:7" s="254" customFormat="1" ht="11.25">
      <c r="C232" s="9"/>
      <c r="D232" s="9"/>
      <c r="E232" s="9"/>
      <c r="F232" s="9"/>
      <c r="G232" s="9"/>
    </row>
    <row r="233" spans="3:7" s="254" customFormat="1" ht="11.25">
      <c r="C233" s="9"/>
      <c r="D233" s="9"/>
      <c r="E233" s="9"/>
      <c r="F233" s="9"/>
      <c r="G233" s="9"/>
    </row>
    <row r="234" spans="1:8" ht="11.25">
      <c r="A234" s="42"/>
      <c r="B234" s="42"/>
      <c r="C234" s="43"/>
      <c r="D234" s="43"/>
      <c r="E234" s="43"/>
      <c r="F234" s="43"/>
      <c r="G234" s="43"/>
      <c r="H234" s="42"/>
    </row>
    <row r="235" spans="1:2" ht="11.25">
      <c r="A235" s="255"/>
      <c r="B235" s="256"/>
    </row>
    <row r="236" spans="1:2" ht="11.25">
      <c r="A236" s="255"/>
      <c r="B236" s="256"/>
    </row>
    <row r="237" spans="1:2" ht="11.25">
      <c r="A237" s="255"/>
      <c r="B237" s="256"/>
    </row>
    <row r="238" spans="1:2" ht="11.25">
      <c r="A238" s="255"/>
      <c r="B238" s="256"/>
    </row>
    <row r="239" spans="1:2" ht="11.25">
      <c r="A239" s="255"/>
      <c r="B239" s="256"/>
    </row>
  </sheetData>
  <sheetProtection/>
  <dataValidations count="12">
    <dataValidation allowBlank="1" showInputMessage="1" showErrorMessage="1" prompt="Indicar si el deudor ya sobrepasó el plazo estipulado para pago, 90, 180 o 365 días." sqref="I54 I24 I64 I118 I128 I138 I148 I34 I44 I7"/>
    <dataValidation allowBlank="1" showInputMessage="1" showErrorMessage="1" prompt="Informar sobre caraterísticas cualitativas de la cuenta, ejemplo: acciones implementadas para su recuperación, causas de la demora en su recuperación." sqref="H54 H24 H64 H118 H128 H138 H148 H34 H44 H7"/>
    <dataValidation allowBlank="1" showInputMessage="1" showErrorMessage="1" prompt="Importe de la cuentas por cobrar con vencimiento mayor a 365 días." sqref="G54 G24 G64 G118 G128 G138 G148 G34 G44 G7:G13"/>
    <dataValidation allowBlank="1" showInputMessage="1" showErrorMessage="1" prompt="Importe de la cuentas por cobrar con fecha de vencimiento de 181 a 365 días." sqref="F54 F24 F64 F118 F128 F138 F148 F34 F44 F7:F13"/>
    <dataValidation allowBlank="1" showInputMessage="1" showErrorMessage="1" prompt="Importe de la cuentas por cobrar con fecha de vencimiento de 91 a 180 días." sqref="E54 E24 E64 E118 E128 E138 E148 E34 E44 E7:E13"/>
    <dataValidation allowBlank="1" showInputMessage="1" showErrorMessage="1" prompt="Importe de la cuentas por cobrar con fecha de vencimiento de 1 a 90 días." sqref="D54 D24 D64 D118 D128 D138 D148 D34 D44 D7"/>
    <dataValidation allowBlank="1" showInputMessage="1" showErrorMessage="1" prompt="Corresponde al nombre o descripción de la cuenta de acuerdo al Plan de Cuentas emitido por el CONAC." sqref="B54 B24 B64 B118 B128 B138 B148 B34 B44 B7:B13"/>
    <dataValidation allowBlank="1" showInputMessage="1" showErrorMessage="1" prompt="Saldo final del periodo de la cuenta pública presentada, el cual debe coincidir con la suma de las columnas de 90, 180, 365 y más de 365 días (mensual:  enero, febrero, marzo, etc.; trimestral: 1er, 2do, 3ro. o 4to.)." sqref="C54 C24 C34 C44 C7"/>
    <dataValidation allowBlank="1" showInputMessage="1" showErrorMessage="1" prompt="Saldo final del periodo de la cuenta pública presentada, el cual debe coincidir con la suma de las columnas de 90, 180, 365 y más de 365 días (trimestral: 1er, 2do, 3ro. o 4to.)." sqref="C64 C118 C128 C138 C148"/>
    <dataValidation allowBlank="1" showInputMessage="1" showErrorMessage="1" prompt="Corresponde al número de la cuenta de acuerdo al Plan de Cuentas emitido por el CONAC. Excepto cuentas por cobrar de contribuciones o fideicomisos que se encuentran dentro de inversiones financieras..." sqref="A148 A24 A34 A44 A54 A64 A118 A128 A138 A7"/>
    <dataValidation allowBlank="1" showInputMessage="1" showErrorMessage="1" prompt="Corresponde al número de la cuenta de acuerdo al Plan de Cuentas emitido por el CONAC (DOF 23/12/2015). Excepto cuentas por cobrar de contribuciones o fideicomisos que se encuentran dentro de inversiones financieras..." sqref="A8:A13"/>
    <dataValidation allowBlank="1" showInputMessage="1" showErrorMessage="1" prompt="Saldo final del periodo de la información financiera trimestral presentada, el cual debe coincidir con la suma de las columnas de 90, 180, 365 y más de 365 días." sqref="C8:D13 C65:D65 C69:D69"/>
  </dataValidations>
  <printOptions/>
  <pageMargins left="0.7" right="0.7" top="0.75" bottom="0.75" header="0.3" footer="0.3"/>
  <pageSetup fitToHeight="1" fitToWidth="1" horizontalDpi="600" verticalDpi="600" orientation="landscape" scale="60" r:id="rId1"/>
</worksheet>
</file>

<file path=xl/worksheets/sheet6.xml><?xml version="1.0" encoding="utf-8"?>
<worksheet xmlns="http://schemas.openxmlformats.org/spreadsheetml/2006/main" xmlns:r="http://schemas.openxmlformats.org/officeDocument/2006/relationships">
  <sheetPr>
    <pageSetUpPr fitToPage="1"/>
  </sheetPr>
  <dimension ref="A1:D29"/>
  <sheetViews>
    <sheetView zoomScaleSheetLayoutView="100" zoomScalePageLayoutView="0" workbookViewId="0" topLeftCell="A1">
      <selection activeCell="A22" sqref="A22:C26"/>
    </sheetView>
  </sheetViews>
  <sheetFormatPr defaultColWidth="11.421875" defaultRowHeight="15"/>
  <cols>
    <col min="1" max="1" width="20.7109375" style="8" customWidth="1"/>
    <col min="2" max="2" width="50.7109375" style="8" customWidth="1"/>
    <col min="3" max="3" width="17.7109375" style="9" customWidth="1"/>
    <col min="4" max="4" width="17.7109375" style="8" customWidth="1"/>
    <col min="5" max="16384" width="11.421875" style="8" customWidth="1"/>
  </cols>
  <sheetData>
    <row r="1" spans="1:4" ht="11.25">
      <c r="A1" s="3" t="s">
        <v>43</v>
      </c>
      <c r="B1" s="3"/>
      <c r="D1" s="7"/>
    </row>
    <row r="2" spans="1:2" ht="11.25">
      <c r="A2" s="3" t="s">
        <v>200</v>
      </c>
      <c r="B2" s="3"/>
    </row>
    <row r="5" spans="1:4" s="35" customFormat="1" ht="11.25" customHeight="1">
      <c r="A5" s="33" t="s">
        <v>61</v>
      </c>
      <c r="B5" s="258"/>
      <c r="C5" s="44"/>
      <c r="D5" s="263" t="s">
        <v>62</v>
      </c>
    </row>
    <row r="6" spans="1:4" ht="11.25">
      <c r="A6" s="45"/>
      <c r="B6" s="45"/>
      <c r="C6" s="46"/>
      <c r="D6" s="47"/>
    </row>
    <row r="7" spans="1:4" ht="15" customHeight="1">
      <c r="A7" s="15" t="s">
        <v>46</v>
      </c>
      <c r="B7" s="16" t="s">
        <v>47</v>
      </c>
      <c r="C7" s="283" t="s">
        <v>48</v>
      </c>
      <c r="D7" s="48" t="s">
        <v>63</v>
      </c>
    </row>
    <row r="8" spans="1:4" ht="11.25">
      <c r="A8" s="156"/>
      <c r="B8" s="139"/>
      <c r="C8" s="137"/>
      <c r="D8" s="139"/>
    </row>
    <row r="9" spans="1:4" s="282" customFormat="1" ht="11.25">
      <c r="A9" s="156"/>
      <c r="B9" s="139"/>
      <c r="C9" s="137"/>
      <c r="D9" s="139"/>
    </row>
    <row r="10" spans="1:4" s="282" customFormat="1" ht="11.25">
      <c r="A10" s="156"/>
      <c r="B10" s="139"/>
      <c r="C10" s="137"/>
      <c r="D10" s="139"/>
    </row>
    <row r="11" spans="1:4" s="282" customFormat="1" ht="11.25">
      <c r="A11" s="156"/>
      <c r="B11" s="139"/>
      <c r="C11" s="137"/>
      <c r="D11" s="139"/>
    </row>
    <row r="12" spans="1:4" ht="11.25">
      <c r="A12" s="156"/>
      <c r="B12" s="139"/>
      <c r="C12" s="137"/>
      <c r="D12" s="139"/>
    </row>
    <row r="13" spans="1:4" ht="11.25">
      <c r="A13" s="156"/>
      <c r="B13" s="139"/>
      <c r="C13" s="137"/>
      <c r="D13" s="139"/>
    </row>
    <row r="14" spans="1:4" ht="11.25">
      <c r="A14" s="156"/>
      <c r="B14" s="139"/>
      <c r="C14" s="137"/>
      <c r="D14" s="139"/>
    </row>
    <row r="15" spans="1:4" ht="11.25">
      <c r="A15" s="156"/>
      <c r="B15" s="139"/>
      <c r="C15" s="137"/>
      <c r="D15" s="139"/>
    </row>
    <row r="16" spans="1:4" ht="11.25">
      <c r="A16" s="170"/>
      <c r="B16" s="170" t="s">
        <v>222</v>
      </c>
      <c r="C16" s="146">
        <f>SUM(C8:C15)</f>
        <v>0</v>
      </c>
      <c r="D16" s="171"/>
    </row>
    <row r="17" spans="1:4" ht="11.25">
      <c r="A17" s="155"/>
      <c r="B17" s="155"/>
      <c r="C17" s="163"/>
      <c r="D17" s="155"/>
    </row>
    <row r="18" spans="1:4" ht="11.25">
      <c r="A18" s="155"/>
      <c r="B18" s="155"/>
      <c r="C18" s="163"/>
      <c r="D18" s="155"/>
    </row>
    <row r="19" spans="1:4" s="35" customFormat="1" ht="11.25" customHeight="1">
      <c r="A19" s="33" t="s">
        <v>64</v>
      </c>
      <c r="B19" s="155"/>
      <c r="C19" s="44"/>
      <c r="D19" s="263" t="s">
        <v>62</v>
      </c>
    </row>
    <row r="20" spans="1:4" ht="11.25">
      <c r="A20" s="45"/>
      <c r="B20" s="45"/>
      <c r="C20" s="46"/>
      <c r="D20" s="47"/>
    </row>
    <row r="21" spans="1:4" ht="15" customHeight="1">
      <c r="A21" s="15" t="s">
        <v>46</v>
      </c>
      <c r="B21" s="16" t="s">
        <v>47</v>
      </c>
      <c r="C21" s="283" t="s">
        <v>48</v>
      </c>
      <c r="D21" s="48" t="s">
        <v>63</v>
      </c>
    </row>
    <row r="22" spans="1:4" ht="11.25">
      <c r="A22" s="339" t="s">
        <v>480</v>
      </c>
      <c r="B22" s="337" t="s">
        <v>481</v>
      </c>
      <c r="C22" s="342">
        <v>485756.5000000003</v>
      </c>
      <c r="D22" s="139"/>
    </row>
    <row r="23" spans="1:4" s="274" customFormat="1" ht="11.25">
      <c r="A23" s="339" t="s">
        <v>482</v>
      </c>
      <c r="B23" s="337" t="s">
        <v>483</v>
      </c>
      <c r="C23" s="342">
        <v>15214815.61</v>
      </c>
      <c r="D23" s="139"/>
    </row>
    <row r="24" spans="1:4" s="282" customFormat="1" ht="11.25">
      <c r="A24" s="339" t="s">
        <v>484</v>
      </c>
      <c r="B24" s="337" t="s">
        <v>485</v>
      </c>
      <c r="C24" s="342">
        <v>12304.29</v>
      </c>
      <c r="D24" s="139"/>
    </row>
    <row r="25" spans="1:4" s="274" customFormat="1" ht="11.25">
      <c r="A25" s="339" t="s">
        <v>486</v>
      </c>
      <c r="B25" s="337" t="s">
        <v>487</v>
      </c>
      <c r="C25" s="342">
        <v>1353.35</v>
      </c>
      <c r="D25" s="139"/>
    </row>
    <row r="26" spans="1:4" ht="11.25">
      <c r="A26" s="339" t="s">
        <v>488</v>
      </c>
      <c r="B26" s="337" t="s">
        <v>489</v>
      </c>
      <c r="C26" s="340">
        <v>-167000</v>
      </c>
      <c r="D26" s="139"/>
    </row>
    <row r="27" spans="1:4" ht="11.25">
      <c r="A27" s="153"/>
      <c r="B27" s="153" t="s">
        <v>223</v>
      </c>
      <c r="C27" s="145">
        <f>SUM(C22:C26)</f>
        <v>15547229.749999998</v>
      </c>
      <c r="D27" s="171"/>
    </row>
    <row r="29" ht="11.25">
      <c r="B29" s="8">
        <f>+UPPER(B17)</f>
      </c>
    </row>
  </sheetData>
  <sheetProtection/>
  <dataValidations count="5">
    <dataValidation allowBlank="1" showInputMessage="1" showErrorMessage="1" prompt="Sistema de costeo y método de valuación aplicados a los inventarios (UEPS, PROMEDIO, etc.)" sqref="D7"/>
    <dataValidation allowBlank="1" showInputMessage="1" showErrorMessage="1" prompt="Corresponde al nombre o descripción de la cuenta de acuerdo al Plan de Cuentas emitido por el CONAC." sqref="B7 B21"/>
    <dataValidation allowBlank="1" showInputMessage="1" showErrorMessage="1" prompt="Método de valuación aplicados." sqref="D21"/>
    <dataValidation allowBlank="1" showInputMessage="1" showErrorMessage="1" prompt="Saldo final del periodo que corresponde a la cuenta pública presentada (trimestral: 1er, 2do, 3ro. o 4to.)." sqref="C7 C21"/>
    <dataValidation allowBlank="1" showInputMessage="1" showErrorMessage="1" prompt="Corresponde al número de la cuenta de acuerdo al Plan de Cuentas emitido por el CONAC." sqref="A7 A21"/>
  </dataValidations>
  <printOptions/>
  <pageMargins left="0.7086614173228347" right="0.7086614173228347" top="0.7480314960629921" bottom="0.7480314960629921" header="0.31496062992125984" footer="0.31496062992125984"/>
  <pageSetup fitToHeight="1" fitToWidth="1" horizontalDpi="600" verticalDpi="600" orientation="portrait" scale="76" r:id="rId1"/>
</worksheet>
</file>

<file path=xl/worksheets/sheet7.xml><?xml version="1.0" encoding="utf-8"?>
<worksheet xmlns="http://schemas.openxmlformats.org/spreadsheetml/2006/main" xmlns:r="http://schemas.openxmlformats.org/officeDocument/2006/relationships">
  <sheetPr>
    <pageSetUpPr fitToPage="1"/>
  </sheetPr>
  <dimension ref="A1:G16"/>
  <sheetViews>
    <sheetView zoomScaleSheetLayoutView="100" zoomScalePageLayoutView="0" workbookViewId="0" topLeftCell="A1">
      <selection activeCell="A7" sqref="A7"/>
    </sheetView>
  </sheetViews>
  <sheetFormatPr defaultColWidth="11.421875" defaultRowHeight="15"/>
  <cols>
    <col min="1" max="1" width="20.7109375" style="8" customWidth="1"/>
    <col min="2" max="2" width="50.7109375" style="8" customWidth="1"/>
    <col min="3" max="3" width="17.7109375" style="9" customWidth="1"/>
    <col min="4" max="5" width="17.7109375" style="8" customWidth="1"/>
    <col min="6" max="7" width="22.7109375" style="8" customWidth="1"/>
    <col min="8" max="16384" width="11.421875" style="8" customWidth="1"/>
  </cols>
  <sheetData>
    <row r="1" spans="1:7" s="35" customFormat="1" ht="11.25" customHeight="1">
      <c r="A1" s="50" t="s">
        <v>43</v>
      </c>
      <c r="B1" s="50"/>
      <c r="C1" s="285"/>
      <c r="D1" s="50"/>
      <c r="E1" s="50"/>
      <c r="F1" s="50"/>
      <c r="G1" s="51"/>
    </row>
    <row r="2" spans="1:7" s="35" customFormat="1" ht="11.25" customHeight="1">
      <c r="A2" s="50" t="s">
        <v>200</v>
      </c>
      <c r="B2" s="50"/>
      <c r="C2" s="285"/>
      <c r="D2" s="50"/>
      <c r="E2" s="50"/>
      <c r="F2" s="50"/>
      <c r="G2" s="50"/>
    </row>
    <row r="5" spans="1:7" ht="11.25" customHeight="1">
      <c r="A5" s="10" t="s">
        <v>65</v>
      </c>
      <c r="B5" s="10"/>
      <c r="G5" s="12" t="s">
        <v>66</v>
      </c>
    </row>
    <row r="6" spans="1:7" ht="11.25">
      <c r="A6" s="280"/>
      <c r="B6" s="280"/>
      <c r="C6" s="68"/>
      <c r="D6" s="280"/>
      <c r="E6" s="280"/>
      <c r="F6" s="280"/>
      <c r="G6" s="280"/>
    </row>
    <row r="7" spans="1:7" ht="15" customHeight="1">
      <c r="A7" s="15" t="s">
        <v>46</v>
      </c>
      <c r="B7" s="16" t="s">
        <v>47</v>
      </c>
      <c r="C7" s="17" t="s">
        <v>48</v>
      </c>
      <c r="D7" s="18" t="s">
        <v>49</v>
      </c>
      <c r="E7" s="18" t="s">
        <v>67</v>
      </c>
      <c r="F7" s="16" t="s">
        <v>68</v>
      </c>
      <c r="G7" s="16" t="s">
        <v>69</v>
      </c>
    </row>
    <row r="8" spans="1:7" ht="11.25">
      <c r="A8" s="172"/>
      <c r="B8" s="172"/>
      <c r="C8" s="133"/>
      <c r="D8" s="173"/>
      <c r="E8" s="174"/>
      <c r="F8" s="172"/>
      <c r="G8" s="172"/>
    </row>
    <row r="9" spans="1:7" s="282" customFormat="1" ht="11.25">
      <c r="A9" s="172"/>
      <c r="B9" s="172"/>
      <c r="C9" s="133"/>
      <c r="D9" s="174"/>
      <c r="E9" s="174"/>
      <c r="F9" s="172"/>
      <c r="G9" s="172"/>
    </row>
    <row r="10" spans="1:7" s="282" customFormat="1" ht="11.25">
      <c r="A10" s="172"/>
      <c r="B10" s="172"/>
      <c r="C10" s="133"/>
      <c r="D10" s="174"/>
      <c r="E10" s="174"/>
      <c r="F10" s="172"/>
      <c r="G10" s="172"/>
    </row>
    <row r="11" spans="1:7" s="282" customFormat="1" ht="11.25">
      <c r="A11" s="172"/>
      <c r="B11" s="172"/>
      <c r="C11" s="133"/>
      <c r="D11" s="174"/>
      <c r="E11" s="174"/>
      <c r="F11" s="172"/>
      <c r="G11" s="172"/>
    </row>
    <row r="12" spans="1:7" s="282" customFormat="1" ht="11.25">
      <c r="A12" s="172"/>
      <c r="B12" s="172"/>
      <c r="C12" s="133"/>
      <c r="D12" s="174"/>
      <c r="E12" s="174"/>
      <c r="F12" s="172"/>
      <c r="G12" s="172"/>
    </row>
    <row r="13" spans="1:7" s="282" customFormat="1" ht="11.25">
      <c r="A13" s="172"/>
      <c r="B13" s="172"/>
      <c r="C13" s="133"/>
      <c r="D13" s="174"/>
      <c r="E13" s="174"/>
      <c r="F13" s="172"/>
      <c r="G13" s="172"/>
    </row>
    <row r="14" spans="1:7" s="282" customFormat="1" ht="11.25">
      <c r="A14" s="172"/>
      <c r="B14" s="172"/>
      <c r="C14" s="133"/>
      <c r="D14" s="174"/>
      <c r="E14" s="174"/>
      <c r="F14" s="172"/>
      <c r="G14" s="172"/>
    </row>
    <row r="15" spans="1:7" ht="11.25">
      <c r="A15" s="172"/>
      <c r="B15" s="172"/>
      <c r="C15" s="133"/>
      <c r="D15" s="174"/>
      <c r="E15" s="174"/>
      <c r="F15" s="172"/>
      <c r="G15" s="172"/>
    </row>
    <row r="16" spans="1:7" ht="11.25">
      <c r="A16" s="169"/>
      <c r="B16" s="169" t="s">
        <v>233</v>
      </c>
      <c r="C16" s="141">
        <f>SUM(C8:C15)</f>
        <v>0</v>
      </c>
      <c r="D16" s="169"/>
      <c r="E16" s="169"/>
      <c r="F16" s="169"/>
      <c r="G16" s="169"/>
    </row>
  </sheetData>
  <sheetProtection/>
  <dataValidations count="7">
    <dataValidation allowBlank="1" showInputMessage="1" showErrorMessage="1" prompt="Razón de existencia/fin del fideicomiso." sqref="G7"/>
    <dataValidation allowBlank="1" showInputMessage="1" showErrorMessage="1" prompt="Nombre con el que se identifica el fideicomiso." sqref="F7"/>
    <dataValidation allowBlank="1" showInputMessage="1" showErrorMessage="1" prompt="Caracterisiticas relevantes que tengan impacto financiero o situación de riesgo. Ejemplo: Becas a fondo perdido." sqref="E7"/>
    <dataValidation allowBlank="1" showInputMessage="1" showErrorMessage="1" prompt="Corresponde al nombre o descripción de la cuenta de acuerdo al Plan de Cuentas emitido por el CONAC." sqref="B7"/>
    <dataValidation allowBlank="1" showInputMessage="1" showErrorMessage="1" prompt="Saldo final del importe fideicomitido del ente público del periodo que corresponde la cuenta pública presentada trimestral: 1er, 2do, 3ro. o 4to.)." sqref="C7"/>
    <dataValidation allowBlank="1" showInputMessage="1" showErrorMessage="1" prompt="Tipo de fideicomiso(s) que tiene la entidad derivado de los recursos asignados (Art. 32 LGCG.). Puede ser de: Administración, Inversión." sqref="D7"/>
    <dataValidation allowBlank="1" showInputMessage="1" showErrorMessage="1" prompt="Corresponde al número de la cuenta de acuerdo al Plan de Cuentas emitido por el CONAC." sqref="A7"/>
  </dataValidations>
  <printOptions/>
  <pageMargins left="0.7" right="0.7" top="0.75" bottom="0.75" header="0.3" footer="0.3"/>
  <pageSetup fitToHeight="1" fitToWidth="1" horizontalDpi="600" verticalDpi="600" orientation="landscape" scale="71" r:id="rId1"/>
</worksheet>
</file>

<file path=xl/worksheets/sheet8.xml><?xml version="1.0" encoding="utf-8"?>
<worksheet xmlns="http://schemas.openxmlformats.org/spreadsheetml/2006/main" xmlns:r="http://schemas.openxmlformats.org/officeDocument/2006/relationships">
  <dimension ref="A1:E16"/>
  <sheetViews>
    <sheetView zoomScaleSheetLayoutView="100" zoomScalePageLayoutView="0" workbookViewId="0" topLeftCell="A1">
      <selection activeCell="A7" sqref="A7"/>
    </sheetView>
  </sheetViews>
  <sheetFormatPr defaultColWidth="11.421875" defaultRowHeight="15"/>
  <cols>
    <col min="1" max="1" width="20.7109375" style="8" customWidth="1"/>
    <col min="2" max="2" width="50.7109375" style="8" customWidth="1"/>
    <col min="3" max="3" width="17.7109375" style="9" customWidth="1"/>
    <col min="4" max="5" width="17.7109375" style="8" customWidth="1"/>
    <col min="6" max="16384" width="11.421875" style="8" customWidth="1"/>
  </cols>
  <sheetData>
    <row r="1" spans="1:5" ht="11.25">
      <c r="A1" s="3" t="s">
        <v>43</v>
      </c>
      <c r="B1" s="3"/>
      <c r="C1" s="4"/>
      <c r="D1" s="3"/>
      <c r="E1" s="7"/>
    </row>
    <row r="2" spans="1:5" ht="11.25">
      <c r="A2" s="3" t="s">
        <v>200</v>
      </c>
      <c r="B2" s="3"/>
      <c r="C2" s="4"/>
      <c r="D2" s="3"/>
      <c r="E2" s="3"/>
    </row>
    <row r="5" spans="1:5" ht="11.25" customHeight="1">
      <c r="A5" s="10" t="s">
        <v>70</v>
      </c>
      <c r="B5" s="10"/>
      <c r="E5" s="12" t="s">
        <v>71</v>
      </c>
    </row>
    <row r="6" spans="1:5" ht="11.25">
      <c r="A6" s="280"/>
      <c r="B6" s="280"/>
      <c r="C6" s="68"/>
      <c r="D6" s="280"/>
      <c r="E6" s="280"/>
    </row>
    <row r="7" spans="1:5" ht="15" customHeight="1">
      <c r="A7" s="15" t="s">
        <v>46</v>
      </c>
      <c r="B7" s="16" t="s">
        <v>47</v>
      </c>
      <c r="C7" s="283" t="s">
        <v>48</v>
      </c>
      <c r="D7" s="18" t="s">
        <v>49</v>
      </c>
      <c r="E7" s="16" t="s">
        <v>72</v>
      </c>
    </row>
    <row r="8" spans="1:5" s="241" customFormat="1" ht="11.25" customHeight="1">
      <c r="A8" s="173"/>
      <c r="B8" s="173"/>
      <c r="C8" s="166"/>
      <c r="D8" s="173"/>
      <c r="E8" s="173"/>
    </row>
    <row r="9" spans="1:5" s="282" customFormat="1" ht="11.25" customHeight="1">
      <c r="A9" s="173"/>
      <c r="B9" s="173"/>
      <c r="C9" s="166"/>
      <c r="D9" s="173"/>
      <c r="E9" s="173"/>
    </row>
    <row r="10" spans="1:5" s="282" customFormat="1" ht="11.25" customHeight="1">
      <c r="A10" s="173"/>
      <c r="B10" s="173"/>
      <c r="C10" s="166"/>
      <c r="D10" s="173"/>
      <c r="E10" s="173"/>
    </row>
    <row r="11" spans="1:5" s="282" customFormat="1" ht="11.25" customHeight="1">
      <c r="A11" s="173"/>
      <c r="B11" s="173"/>
      <c r="C11" s="166"/>
      <c r="D11" s="173"/>
      <c r="E11" s="173"/>
    </row>
    <row r="12" spans="1:5" s="282" customFormat="1" ht="11.25" customHeight="1">
      <c r="A12" s="173"/>
      <c r="B12" s="173"/>
      <c r="C12" s="166"/>
      <c r="D12" s="173"/>
      <c r="E12" s="173"/>
    </row>
    <row r="13" spans="1:5" s="282" customFormat="1" ht="11.25" customHeight="1">
      <c r="A13" s="173"/>
      <c r="B13" s="173"/>
      <c r="C13" s="166"/>
      <c r="D13" s="173"/>
      <c r="E13" s="173"/>
    </row>
    <row r="14" spans="1:5" s="274" customFormat="1" ht="11.25" customHeight="1">
      <c r="A14" s="173"/>
      <c r="B14" s="173"/>
      <c r="C14" s="166"/>
      <c r="D14" s="173"/>
      <c r="E14" s="173"/>
    </row>
    <row r="15" spans="1:5" ht="11.25">
      <c r="A15" s="173"/>
      <c r="B15" s="173"/>
      <c r="C15" s="166"/>
      <c r="D15" s="173"/>
      <c r="E15" s="173"/>
    </row>
    <row r="16" spans="1:5" ht="11.25">
      <c r="A16" s="153"/>
      <c r="B16" s="153" t="s">
        <v>234</v>
      </c>
      <c r="C16" s="167">
        <f>SUM(C8:C15)</f>
        <v>0</v>
      </c>
      <c r="D16" s="153"/>
      <c r="E16" s="153"/>
    </row>
  </sheetData>
  <sheetProtection/>
  <dataValidations count="5">
    <dataValidation allowBlank="1" showInputMessage="1" showErrorMessage="1" prompt="Especificar el nombre de la Empresa u Organismo Público Descentralizado al que se realizó la aportación. (organismo público descentralizados)." sqref="E7"/>
    <dataValidation allowBlank="1" showInputMessage="1" showErrorMessage="1" prompt="Corresponde al nombre o descripción de la cuenta de acuerdo al Plan de Cuentas emitido por el CONAC." sqref="B7"/>
    <dataValidation allowBlank="1" showInputMessage="1" showErrorMessage="1" prompt="Tipo de Participaciones y Aportaciones de capital que tiene la entidad. Ejemplo: ordinarias, preferentes, serie A, B, C." sqref="D7"/>
    <dataValidation allowBlank="1" showInputMessage="1" showErrorMessage="1" prompt="Saldo final del periodo que corresponde a la cuenta pública presentada (trimestral: 1er, 2do, 3ro. o 4to.)." sqref="C7"/>
    <dataValidation allowBlank="1" showInputMessage="1" showErrorMessage="1" prompt="Corresponde al número de la cuenta de acuerdo al Plan de Cuentas emitido por el CONAC." sqref="A7"/>
  </dataValidations>
  <printOptions/>
  <pageMargins left="0.7" right="0.7" top="0.75" bottom="0.75" header="0.3" footer="0.3"/>
  <pageSetup horizontalDpi="600" verticalDpi="600" orientation="portrait" scale="64" r:id="rId1"/>
</worksheet>
</file>

<file path=xl/worksheets/sheet9.xml><?xml version="1.0" encoding="utf-8"?>
<worksheet xmlns="http://schemas.openxmlformats.org/spreadsheetml/2006/main" xmlns:r="http://schemas.openxmlformats.org/officeDocument/2006/relationships">
  <dimension ref="A1:H70"/>
  <sheetViews>
    <sheetView zoomScaleSheetLayoutView="100" zoomScalePageLayoutView="0" workbookViewId="0" topLeftCell="A48">
      <selection activeCell="A77" sqref="A77"/>
    </sheetView>
  </sheetViews>
  <sheetFormatPr defaultColWidth="11.421875" defaultRowHeight="15"/>
  <cols>
    <col min="1" max="1" width="20.7109375" style="8" customWidth="1"/>
    <col min="2" max="2" width="50.7109375" style="8" customWidth="1"/>
    <col min="3" max="5" width="17.7109375" style="9" customWidth="1"/>
    <col min="6" max="7" width="17.7109375" style="8" customWidth="1"/>
    <col min="8" max="8" width="8.7109375" style="8" customWidth="1"/>
    <col min="9" max="16384" width="11.421875" style="8" customWidth="1"/>
  </cols>
  <sheetData>
    <row r="1" spans="1:6" ht="11.25">
      <c r="A1" s="3" t="s">
        <v>43</v>
      </c>
      <c r="B1" s="3"/>
      <c r="C1" s="4"/>
      <c r="D1" s="4"/>
      <c r="E1" s="4"/>
      <c r="F1" s="7"/>
    </row>
    <row r="2" spans="1:6" ht="11.25">
      <c r="A2" s="3" t="s">
        <v>200</v>
      </c>
      <c r="B2" s="3"/>
      <c r="C2" s="4"/>
      <c r="D2" s="4"/>
      <c r="E2" s="4"/>
      <c r="F2" s="5"/>
    </row>
    <row r="3" ht="11.25">
      <c r="F3" s="5"/>
    </row>
    <row r="4" ht="11.25">
      <c r="F4" s="5"/>
    </row>
    <row r="5" spans="1:6" ht="11.25" customHeight="1">
      <c r="A5" s="10" t="s">
        <v>73</v>
      </c>
      <c r="B5" s="10"/>
      <c r="C5" s="53"/>
      <c r="D5" s="53"/>
      <c r="E5" s="53"/>
      <c r="F5" s="54" t="s">
        <v>74</v>
      </c>
    </row>
    <row r="6" spans="1:6" ht="11.25">
      <c r="A6" s="55"/>
      <c r="B6" s="55"/>
      <c r="C6" s="53"/>
      <c r="D6" s="56"/>
      <c r="E6" s="56"/>
      <c r="F6" s="57"/>
    </row>
    <row r="7" spans="1:6" ht="15" customHeight="1">
      <c r="A7" s="15" t="s">
        <v>46</v>
      </c>
      <c r="B7" s="16" t="s">
        <v>47</v>
      </c>
      <c r="C7" s="58" t="s">
        <v>75</v>
      </c>
      <c r="D7" s="58" t="s">
        <v>76</v>
      </c>
      <c r="E7" s="58" t="s">
        <v>77</v>
      </c>
      <c r="F7" s="59" t="s">
        <v>78</v>
      </c>
    </row>
    <row r="8" spans="1:6" ht="11.25">
      <c r="A8" s="156" t="s">
        <v>490</v>
      </c>
      <c r="B8" s="156" t="s">
        <v>491</v>
      </c>
      <c r="C8" s="133">
        <v>28582942.67</v>
      </c>
      <c r="D8" s="133">
        <v>31636818.26</v>
      </c>
      <c r="E8" s="133">
        <f>+D8-C8</f>
        <v>3053875.59</v>
      </c>
      <c r="F8" s="359" t="s">
        <v>492</v>
      </c>
    </row>
    <row r="9" spans="1:6" s="209" customFormat="1" ht="11.25">
      <c r="A9" s="156" t="s">
        <v>493</v>
      </c>
      <c r="B9" s="156" t="s">
        <v>494</v>
      </c>
      <c r="C9" s="133">
        <v>199855826.82</v>
      </c>
      <c r="D9" s="133">
        <v>202268515.97</v>
      </c>
      <c r="E9" s="133">
        <f>+D9-C9</f>
        <v>2412689.150000006</v>
      </c>
      <c r="F9" s="359" t="s">
        <v>492</v>
      </c>
    </row>
    <row r="10" spans="1:6" s="209" customFormat="1" ht="11.25">
      <c r="A10" s="156" t="s">
        <v>495</v>
      </c>
      <c r="B10" s="156" t="s">
        <v>496</v>
      </c>
      <c r="C10" s="133">
        <v>791572866.27</v>
      </c>
      <c r="D10" s="133">
        <v>871271324.21</v>
      </c>
      <c r="E10" s="133">
        <f>+D10-C10</f>
        <v>79698457.94000006</v>
      </c>
      <c r="F10" s="359" t="s">
        <v>492</v>
      </c>
    </row>
    <row r="11" spans="1:6" s="209" customFormat="1" ht="11.25">
      <c r="A11" s="156" t="s">
        <v>497</v>
      </c>
      <c r="B11" s="156" t="s">
        <v>498</v>
      </c>
      <c r="C11" s="133">
        <v>124645996.95</v>
      </c>
      <c r="D11" s="133">
        <v>141714899.37</v>
      </c>
      <c r="E11" s="133">
        <f>+D11-C11</f>
        <v>17068902.42</v>
      </c>
      <c r="F11" s="359" t="s">
        <v>492</v>
      </c>
    </row>
    <row r="12" spans="1:6" s="209" customFormat="1" ht="11.25">
      <c r="A12" s="156" t="s">
        <v>499</v>
      </c>
      <c r="B12" s="156" t="s">
        <v>500</v>
      </c>
      <c r="C12" s="133">
        <v>9766936.55</v>
      </c>
      <c r="D12" s="133">
        <v>13643069.03</v>
      </c>
      <c r="E12" s="133">
        <f>+D12-C12</f>
        <v>3876132.4799999986</v>
      </c>
      <c r="F12" s="359" t="s">
        <v>492</v>
      </c>
    </row>
    <row r="13" spans="1:6" s="209" customFormat="1" ht="11.25">
      <c r="A13" s="156"/>
      <c r="B13" s="156"/>
      <c r="C13" s="133"/>
      <c r="D13" s="133"/>
      <c r="E13" s="133"/>
      <c r="F13" s="133"/>
    </row>
    <row r="14" spans="1:6" s="209" customFormat="1" ht="11.25">
      <c r="A14" s="156"/>
      <c r="B14" s="156"/>
      <c r="C14" s="133"/>
      <c r="D14" s="133"/>
      <c r="E14" s="133"/>
      <c r="F14" s="133"/>
    </row>
    <row r="15" spans="1:6" s="209" customFormat="1" ht="11.25">
      <c r="A15" s="156"/>
      <c r="B15" s="156"/>
      <c r="C15" s="133"/>
      <c r="D15" s="133"/>
      <c r="E15" s="133"/>
      <c r="F15" s="133"/>
    </row>
    <row r="16" spans="1:6" ht="11.25">
      <c r="A16" s="169"/>
      <c r="B16" s="169" t="s">
        <v>235</v>
      </c>
      <c r="C16" s="141">
        <f>SUM(C8:C15)</f>
        <v>1154424569.26</v>
      </c>
      <c r="D16" s="141">
        <f>SUM(D8:D15)</f>
        <v>1260534626.84</v>
      </c>
      <c r="E16" s="141">
        <f>SUM(E8:E15)</f>
        <v>106110057.58000007</v>
      </c>
      <c r="F16" s="141"/>
    </row>
    <row r="17" spans="1:6" ht="11.25">
      <c r="A17" s="155"/>
      <c r="B17" s="155"/>
      <c r="C17" s="163"/>
      <c r="D17" s="163"/>
      <c r="E17" s="163"/>
      <c r="F17" s="155"/>
    </row>
    <row r="18" spans="1:6" ht="11.25">
      <c r="A18" s="155"/>
      <c r="B18" s="155"/>
      <c r="C18" s="163"/>
      <c r="D18" s="163"/>
      <c r="E18" s="163"/>
      <c r="F18" s="155"/>
    </row>
    <row r="19" spans="1:6" ht="11.25" customHeight="1">
      <c r="A19" s="10" t="s">
        <v>79</v>
      </c>
      <c r="B19" s="155"/>
      <c r="C19" s="53"/>
      <c r="D19" s="53"/>
      <c r="E19" s="53"/>
      <c r="F19" s="54" t="s">
        <v>74</v>
      </c>
    </row>
    <row r="20" spans="1:3" ht="12.75" customHeight="1">
      <c r="A20" s="45"/>
      <c r="B20" s="45"/>
      <c r="C20" s="22"/>
    </row>
    <row r="21" spans="1:6" ht="15" customHeight="1">
      <c r="A21" s="15" t="s">
        <v>46</v>
      </c>
      <c r="B21" s="16" t="s">
        <v>47</v>
      </c>
      <c r="C21" s="58" t="s">
        <v>75</v>
      </c>
      <c r="D21" s="58" t="s">
        <v>76</v>
      </c>
      <c r="E21" s="58" t="s">
        <v>77</v>
      </c>
      <c r="F21" s="59" t="s">
        <v>78</v>
      </c>
    </row>
    <row r="22" spans="1:6" ht="11.25">
      <c r="A22" s="337" t="s">
        <v>501</v>
      </c>
      <c r="B22" s="337" t="s">
        <v>502</v>
      </c>
      <c r="C22" s="137">
        <v>18161070.38</v>
      </c>
      <c r="D22" s="137">
        <v>19327802.71</v>
      </c>
      <c r="E22" s="137">
        <f>+D22-C22</f>
        <v>1166732.330000002</v>
      </c>
      <c r="F22" s="359" t="s">
        <v>492</v>
      </c>
    </row>
    <row r="23" spans="1:6" s="209" customFormat="1" ht="11.25">
      <c r="A23" s="337" t="s">
        <v>503</v>
      </c>
      <c r="B23" s="337" t="s">
        <v>504</v>
      </c>
      <c r="C23" s="137">
        <v>208333.62</v>
      </c>
      <c r="D23" s="137">
        <v>236858.17</v>
      </c>
      <c r="E23" s="137">
        <f>+D23-C23</f>
        <v>28524.550000000017</v>
      </c>
      <c r="F23" s="359" t="s">
        <v>492</v>
      </c>
    </row>
    <row r="24" spans="1:6" s="209" customFormat="1" ht="11.25">
      <c r="A24" s="337" t="s">
        <v>505</v>
      </c>
      <c r="B24" s="337" t="s">
        <v>506</v>
      </c>
      <c r="C24" s="137">
        <v>2580742.17</v>
      </c>
      <c r="D24" s="137">
        <v>3026062.52</v>
      </c>
      <c r="E24" s="137">
        <f>+D24-C24</f>
        <v>445320.3500000001</v>
      </c>
      <c r="F24" s="359" t="s">
        <v>492</v>
      </c>
    </row>
    <row r="25" spans="1:6" s="209" customFormat="1" ht="11.25">
      <c r="A25" s="337" t="s">
        <v>507</v>
      </c>
      <c r="B25" s="337" t="s">
        <v>508</v>
      </c>
      <c r="C25" s="137">
        <v>61454452.19</v>
      </c>
      <c r="D25" s="137">
        <v>60216637.34</v>
      </c>
      <c r="E25" s="137">
        <f>+D25-C25</f>
        <v>-1237814.849999994</v>
      </c>
      <c r="F25" s="359" t="s">
        <v>492</v>
      </c>
    </row>
    <row r="26" spans="1:6" s="209" customFormat="1" ht="11.25">
      <c r="A26" s="337" t="s">
        <v>509</v>
      </c>
      <c r="B26" s="337" t="s">
        <v>510</v>
      </c>
      <c r="C26" s="137">
        <v>51084680.57</v>
      </c>
      <c r="D26" s="137">
        <v>55863581.41</v>
      </c>
      <c r="E26" s="137">
        <f>+D26-C26</f>
        <v>4778900.839999996</v>
      </c>
      <c r="F26" s="359" t="s">
        <v>492</v>
      </c>
    </row>
    <row r="27" spans="1:6" s="209" customFormat="1" ht="11.25">
      <c r="A27" s="156"/>
      <c r="B27" s="139"/>
      <c r="C27" s="137"/>
      <c r="D27" s="137"/>
      <c r="E27" s="137"/>
      <c r="F27" s="139"/>
    </row>
    <row r="28" spans="1:6" s="209" customFormat="1" ht="11.25">
      <c r="A28" s="156"/>
      <c r="B28" s="139"/>
      <c r="C28" s="137"/>
      <c r="D28" s="137"/>
      <c r="E28" s="137"/>
      <c r="F28" s="139"/>
    </row>
    <row r="29" spans="1:6" s="209" customFormat="1" ht="11.25">
      <c r="A29" s="156"/>
      <c r="B29" s="139"/>
      <c r="C29" s="137"/>
      <c r="D29" s="137"/>
      <c r="E29" s="137"/>
      <c r="F29" s="139"/>
    </row>
    <row r="30" spans="1:6" ht="11.25">
      <c r="A30" s="169"/>
      <c r="B30" s="169" t="s">
        <v>236</v>
      </c>
      <c r="C30" s="141">
        <f>SUM(C22:C29)</f>
        <v>133489278.93</v>
      </c>
      <c r="D30" s="141">
        <f>SUM(D22:D29)</f>
        <v>138670942.15</v>
      </c>
      <c r="E30" s="141">
        <f>SUM(E22:E29)</f>
        <v>5181663.220000004</v>
      </c>
      <c r="F30" s="141"/>
    </row>
    <row r="31" spans="1:6" s="19" customFormat="1" ht="11.25">
      <c r="A31" s="154"/>
      <c r="B31" s="154"/>
      <c r="C31" s="27"/>
      <c r="D31" s="27"/>
      <c r="E31" s="27"/>
      <c r="F31" s="27"/>
    </row>
    <row r="32" spans="1:6" s="19" customFormat="1" ht="11.25">
      <c r="A32" s="154"/>
      <c r="B32" s="154"/>
      <c r="C32" s="27"/>
      <c r="D32" s="27"/>
      <c r="E32" s="27"/>
      <c r="F32" s="27"/>
    </row>
    <row r="33" spans="1:7" s="19" customFormat="1" ht="11.25" customHeight="1">
      <c r="A33" s="10" t="s">
        <v>216</v>
      </c>
      <c r="B33" s="10"/>
      <c r="C33" s="53"/>
      <c r="D33" s="53"/>
      <c r="E33" s="53"/>
      <c r="G33" s="54" t="s">
        <v>74</v>
      </c>
    </row>
    <row r="34" spans="1:6" s="19" customFormat="1" ht="11.25">
      <c r="A34" s="45"/>
      <c r="B34" s="45"/>
      <c r="C34" s="22"/>
      <c r="D34" s="9"/>
      <c r="E34" s="9"/>
      <c r="F34" s="8"/>
    </row>
    <row r="35" spans="1:8" s="19" customFormat="1" ht="27.75" customHeight="1">
      <c r="A35" s="15" t="s">
        <v>46</v>
      </c>
      <c r="B35" s="16" t="s">
        <v>47</v>
      </c>
      <c r="C35" s="58" t="s">
        <v>75</v>
      </c>
      <c r="D35" s="58" t="s">
        <v>76</v>
      </c>
      <c r="E35" s="58" t="s">
        <v>77</v>
      </c>
      <c r="F35" s="59" t="s">
        <v>78</v>
      </c>
      <c r="G35" s="59" t="s">
        <v>245</v>
      </c>
      <c r="H35" s="59" t="s">
        <v>246</v>
      </c>
    </row>
    <row r="36" spans="1:8" s="19" customFormat="1" ht="11.25">
      <c r="A36" s="337" t="s">
        <v>511</v>
      </c>
      <c r="B36" s="337" t="s">
        <v>512</v>
      </c>
      <c r="C36" s="342">
        <v>87486387.73</v>
      </c>
      <c r="D36" s="360">
        <v>96429330.18</v>
      </c>
      <c r="E36" s="137">
        <f>+D36-C36</f>
        <v>8942942.450000003</v>
      </c>
      <c r="F36" s="359" t="s">
        <v>492</v>
      </c>
      <c r="G36" s="139"/>
      <c r="H36" s="361">
        <v>0.05</v>
      </c>
    </row>
    <row r="37" spans="1:8" s="19" customFormat="1" ht="11.25">
      <c r="A37" s="156"/>
      <c r="B37" s="139"/>
      <c r="C37" s="133"/>
      <c r="D37" s="137"/>
      <c r="E37" s="137"/>
      <c r="F37" s="139"/>
      <c r="G37" s="139"/>
      <c r="H37" s="139"/>
    </row>
    <row r="38" spans="1:8" s="19" customFormat="1" ht="11.25">
      <c r="A38" s="156"/>
      <c r="B38" s="139"/>
      <c r="C38" s="133"/>
      <c r="D38" s="137"/>
      <c r="E38" s="137"/>
      <c r="F38" s="139"/>
      <c r="G38" s="139"/>
      <c r="H38" s="139"/>
    </row>
    <row r="39" spans="1:8" s="19" customFormat="1" ht="11.25">
      <c r="A39" s="156"/>
      <c r="B39" s="139"/>
      <c r="C39" s="133"/>
      <c r="D39" s="137"/>
      <c r="E39" s="137"/>
      <c r="F39" s="139"/>
      <c r="G39" s="139"/>
      <c r="H39" s="139"/>
    </row>
    <row r="40" spans="1:8" s="19" customFormat="1" ht="11.25">
      <c r="A40" s="169"/>
      <c r="B40" s="169" t="s">
        <v>237</v>
      </c>
      <c r="C40" s="141">
        <f>SUM(C36:C39)</f>
        <v>87486387.73</v>
      </c>
      <c r="D40" s="141">
        <f>SUM(D36:D39)</f>
        <v>96429330.18</v>
      </c>
      <c r="E40" s="141">
        <f>SUM(E36:E39)</f>
        <v>8942942.450000003</v>
      </c>
      <c r="F40" s="141"/>
      <c r="G40" s="141"/>
      <c r="H40" s="141"/>
    </row>
    <row r="41" spans="1:6" s="19" customFormat="1" ht="11.25">
      <c r="A41" s="60"/>
      <c r="B41" s="60"/>
      <c r="C41" s="61"/>
      <c r="D41" s="61"/>
      <c r="E41" s="61"/>
      <c r="F41" s="27"/>
    </row>
    <row r="43" spans="1:7" ht="11.25">
      <c r="A43" s="10" t="s">
        <v>217</v>
      </c>
      <c r="B43" s="10"/>
      <c r="C43" s="53"/>
      <c r="D43" s="53"/>
      <c r="E43" s="53"/>
      <c r="G43" s="54" t="s">
        <v>74</v>
      </c>
    </row>
    <row r="44" spans="1:8" ht="11.25">
      <c r="A44" s="45"/>
      <c r="B44" s="45"/>
      <c r="C44" s="22"/>
      <c r="F44" s="257"/>
      <c r="H44" s="9"/>
    </row>
    <row r="45" spans="1:8" ht="27.75" customHeight="1">
      <c r="A45" s="15" t="s">
        <v>46</v>
      </c>
      <c r="B45" s="16" t="s">
        <v>47</v>
      </c>
      <c r="C45" s="58" t="s">
        <v>75</v>
      </c>
      <c r="D45" s="58" t="s">
        <v>76</v>
      </c>
      <c r="E45" s="58" t="s">
        <v>77</v>
      </c>
      <c r="F45" s="59" t="s">
        <v>78</v>
      </c>
      <c r="G45" s="59" t="s">
        <v>245</v>
      </c>
      <c r="H45" s="59" t="s">
        <v>246</v>
      </c>
    </row>
    <row r="46" spans="1:8" ht="11.25">
      <c r="A46" s="337" t="s">
        <v>513</v>
      </c>
      <c r="B46" s="337" t="s">
        <v>514</v>
      </c>
      <c r="C46" s="342">
        <v>245493865.2</v>
      </c>
      <c r="D46" s="360">
        <v>282788615.57</v>
      </c>
      <c r="E46" s="137">
        <f>+D46-C46</f>
        <v>37294750.370000005</v>
      </c>
      <c r="F46" s="359" t="s">
        <v>492</v>
      </c>
      <c r="G46" s="139"/>
      <c r="H46" s="361">
        <v>0.05</v>
      </c>
    </row>
    <row r="47" spans="1:8" ht="11.25">
      <c r="A47" s="156"/>
      <c r="B47" s="139"/>
      <c r="C47" s="133"/>
      <c r="D47" s="137"/>
      <c r="E47" s="137"/>
      <c r="F47" s="139"/>
      <c r="G47" s="139"/>
      <c r="H47" s="139"/>
    </row>
    <row r="48" spans="1:8" ht="11.25">
      <c r="A48" s="156"/>
      <c r="B48" s="139"/>
      <c r="C48" s="133"/>
      <c r="D48" s="137"/>
      <c r="E48" s="137"/>
      <c r="F48" s="139"/>
      <c r="G48" s="139"/>
      <c r="H48" s="139"/>
    </row>
    <row r="49" spans="1:8" ht="11.25">
      <c r="A49" s="156"/>
      <c r="B49" s="139"/>
      <c r="C49" s="133"/>
      <c r="D49" s="137"/>
      <c r="E49" s="137"/>
      <c r="F49" s="139"/>
      <c r="G49" s="139"/>
      <c r="H49" s="139"/>
    </row>
    <row r="50" spans="1:8" ht="11.25">
      <c r="A50" s="169"/>
      <c r="B50" s="169" t="s">
        <v>238</v>
      </c>
      <c r="C50" s="141">
        <f>SUM(C46:C49)</f>
        <v>245493865.2</v>
      </c>
      <c r="D50" s="141">
        <f>SUM(D46:D49)</f>
        <v>282788615.57</v>
      </c>
      <c r="E50" s="141">
        <f>SUM(E46:E49)</f>
        <v>37294750.370000005</v>
      </c>
      <c r="F50" s="141"/>
      <c r="G50" s="141"/>
      <c r="H50" s="141"/>
    </row>
    <row r="53" spans="1:7" ht="11.25">
      <c r="A53" s="10" t="s">
        <v>218</v>
      </c>
      <c r="B53" s="10"/>
      <c r="C53" s="53"/>
      <c r="D53" s="53"/>
      <c r="E53" s="53"/>
      <c r="G53" s="54" t="s">
        <v>74</v>
      </c>
    </row>
    <row r="54" spans="1:6" ht="11.25">
      <c r="A54" s="45"/>
      <c r="B54" s="45"/>
      <c r="C54" s="22"/>
      <c r="F54" s="257"/>
    </row>
    <row r="55" spans="1:8" ht="27.75" customHeight="1">
      <c r="A55" s="15" t="s">
        <v>46</v>
      </c>
      <c r="B55" s="16" t="s">
        <v>47</v>
      </c>
      <c r="C55" s="58" t="s">
        <v>75</v>
      </c>
      <c r="D55" s="58" t="s">
        <v>76</v>
      </c>
      <c r="E55" s="58" t="s">
        <v>77</v>
      </c>
      <c r="F55" s="59" t="s">
        <v>78</v>
      </c>
      <c r="G55" s="59" t="s">
        <v>245</v>
      </c>
      <c r="H55" s="59" t="s">
        <v>246</v>
      </c>
    </row>
    <row r="56" spans="1:8" ht="11.25">
      <c r="A56" s="337" t="s">
        <v>515</v>
      </c>
      <c r="B56" s="337" t="s">
        <v>516</v>
      </c>
      <c r="C56" s="342">
        <v>74488312.42</v>
      </c>
      <c r="D56" s="360">
        <v>82026769.47</v>
      </c>
      <c r="E56" s="137">
        <f>+D56-C56</f>
        <v>7538457.049999997</v>
      </c>
      <c r="F56" s="359" t="s">
        <v>492</v>
      </c>
      <c r="G56" s="139"/>
      <c r="H56" s="361">
        <v>0.1</v>
      </c>
    </row>
    <row r="57" spans="1:8" ht="11.25">
      <c r="A57" s="156"/>
      <c r="B57" s="139"/>
      <c r="C57" s="133"/>
      <c r="D57" s="137"/>
      <c r="E57" s="137"/>
      <c r="F57" s="139"/>
      <c r="G57" s="139"/>
      <c r="H57" s="139"/>
    </row>
    <row r="58" spans="1:8" ht="11.25">
      <c r="A58" s="156"/>
      <c r="B58" s="139"/>
      <c r="C58" s="133"/>
      <c r="D58" s="137"/>
      <c r="E58" s="137"/>
      <c r="F58" s="139"/>
      <c r="G58" s="139"/>
      <c r="H58" s="139"/>
    </row>
    <row r="59" spans="1:8" ht="11.25">
      <c r="A59" s="156"/>
      <c r="B59" s="139"/>
      <c r="C59" s="133"/>
      <c r="D59" s="137"/>
      <c r="E59" s="137"/>
      <c r="F59" s="139"/>
      <c r="G59" s="139"/>
      <c r="H59" s="139"/>
    </row>
    <row r="60" spans="1:8" ht="11.25">
      <c r="A60" s="169"/>
      <c r="B60" s="169" t="s">
        <v>240</v>
      </c>
      <c r="C60" s="141">
        <f>SUM(C56:C59)</f>
        <v>74488312.42</v>
      </c>
      <c r="D60" s="141">
        <f>SUM(D56:D59)</f>
        <v>82026769.47</v>
      </c>
      <c r="E60" s="141">
        <f>SUM(E56:E59)</f>
        <v>7538457.049999997</v>
      </c>
      <c r="F60" s="141"/>
      <c r="G60" s="141"/>
      <c r="H60" s="141"/>
    </row>
    <row r="63" spans="1:7" ht="11.25">
      <c r="A63" s="10" t="s">
        <v>219</v>
      </c>
      <c r="B63" s="10"/>
      <c r="C63" s="53"/>
      <c r="D63" s="53"/>
      <c r="E63" s="53"/>
      <c r="G63" s="54" t="s">
        <v>74</v>
      </c>
    </row>
    <row r="64" spans="1:6" ht="11.25">
      <c r="A64" s="45"/>
      <c r="B64" s="45"/>
      <c r="C64" s="22"/>
      <c r="F64" s="257"/>
    </row>
    <row r="65" spans="1:8" ht="27.75" customHeight="1">
      <c r="A65" s="15" t="s">
        <v>46</v>
      </c>
      <c r="B65" s="16" t="s">
        <v>47</v>
      </c>
      <c r="C65" s="58" t="s">
        <v>75</v>
      </c>
      <c r="D65" s="58" t="s">
        <v>76</v>
      </c>
      <c r="E65" s="58" t="s">
        <v>77</v>
      </c>
      <c r="F65" s="59" t="s">
        <v>78</v>
      </c>
      <c r="G65" s="59" t="s">
        <v>245</v>
      </c>
      <c r="H65" s="59" t="s">
        <v>246</v>
      </c>
    </row>
    <row r="66" spans="1:8" ht="11.25">
      <c r="A66" s="156"/>
      <c r="B66" s="139"/>
      <c r="C66" s="133"/>
      <c r="D66" s="137"/>
      <c r="E66" s="137"/>
      <c r="F66" s="139"/>
      <c r="G66" s="139"/>
      <c r="H66" s="139"/>
    </row>
    <row r="67" spans="1:8" ht="11.25">
      <c r="A67" s="156"/>
      <c r="B67" s="139"/>
      <c r="C67" s="133"/>
      <c r="D67" s="137"/>
      <c r="E67" s="137"/>
      <c r="F67" s="139"/>
      <c r="G67" s="139"/>
      <c r="H67" s="139"/>
    </row>
    <row r="68" spans="1:8" ht="11.25">
      <c r="A68" s="156"/>
      <c r="B68" s="139"/>
      <c r="C68" s="133"/>
      <c r="D68" s="137"/>
      <c r="E68" s="137"/>
      <c r="F68" s="139"/>
      <c r="G68" s="139"/>
      <c r="H68" s="139"/>
    </row>
    <row r="69" spans="1:8" ht="11.25">
      <c r="A69" s="156"/>
      <c r="B69" s="139"/>
      <c r="C69" s="133"/>
      <c r="D69" s="137"/>
      <c r="E69" s="137"/>
      <c r="F69" s="139"/>
      <c r="G69" s="139"/>
      <c r="H69" s="139"/>
    </row>
    <row r="70" spans="1:8" ht="11.25">
      <c r="A70" s="169"/>
      <c r="B70" s="169" t="s">
        <v>239</v>
      </c>
      <c r="C70" s="141">
        <f>SUM(C66:C69)</f>
        <v>0</v>
      </c>
      <c r="D70" s="141">
        <f>SUM(D66:D69)</f>
        <v>0</v>
      </c>
      <c r="E70" s="141">
        <f>SUM(E66:E69)</f>
        <v>0</v>
      </c>
      <c r="F70" s="141"/>
      <c r="G70" s="141"/>
      <c r="H70" s="141"/>
    </row>
  </sheetData>
  <sheetProtection/>
  <dataValidations count="8">
    <dataValidation allowBlank="1" showInputMessage="1" showErrorMessage="1" prompt="Criterio para la aplicación de depreciación: anual, mensual, trimestral, etc." sqref="F7 F21 F65 F45 F55 F35"/>
    <dataValidation allowBlank="1" showInputMessage="1" showErrorMessage="1" prompt="Diferencia entre el saldo final y el inicial presentados." sqref="E7 E21 E35 E45 E55 E65"/>
    <dataValidation allowBlank="1" showInputMessage="1" showErrorMessage="1" prompt="Saldo al 31 de diciembre del año anterior a la cuenta pública que se presenta." sqref="C7 C21 C35 C45 C55 C65"/>
    <dataValidation allowBlank="1" showInputMessage="1" showErrorMessage="1" prompt="Corresponde al nombre o descripción de la cuenta de acuerdo al Plan de Cuentas emitido por el CONAC." sqref="B7 B21 B35 B45 B55 B65"/>
    <dataValidation allowBlank="1" showInputMessage="1" showErrorMessage="1" prompt="Importe final del periodo que corresponde la cuenta pública presentada (trimestral: 1er, 2do, 3ro. o 4to.)." sqref="D7 D21 D35 D45 D55 D65"/>
    <dataValidation allowBlank="1" showInputMessage="1" showErrorMessage="1" prompt="Indicar el método de depreciación." sqref="G35 G45 G55 G65"/>
    <dataValidation allowBlank="1" showInputMessage="1" showErrorMessage="1" prompt="Indicar la tasa de aplicación." sqref="H35 H45 H55 H65"/>
    <dataValidation allowBlank="1" showInputMessage="1" showErrorMessage="1" prompt="Corresponde al número de la cuenta de acuerdo al Plan de Cuentas emitido por el CONAC." sqref="A7 A21 A35 A45 A55 A65"/>
  </dataValidations>
  <printOptions/>
  <pageMargins left="0.7" right="0.7" top="0.75" bottom="0.75" header="0.3" footer="0.3"/>
  <pageSetup horizontalDpi="600" verticalDpi="600" orientation="portrait"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Marisol Muñoz Vega</cp:lastModifiedBy>
  <dcterms:created xsi:type="dcterms:W3CDTF">2012-12-11T20:36:24Z</dcterms:created>
  <dcterms:modified xsi:type="dcterms:W3CDTF">2017-05-25T21:34:53Z</dcterms:modified>
  <cp:category/>
  <cp:version/>
  <cp:contentType/>
  <cp:contentStatus/>
</cp:coreProperties>
</file>